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baltzer\Desktop\"/>
    </mc:Choice>
  </mc:AlternateContent>
  <bookViews>
    <workbookView xWindow="0" yWindow="0" windowWidth="28800" windowHeight="12210" tabRatio="940" firstSheet="4" activeTab="7"/>
  </bookViews>
  <sheets>
    <sheet name="Structure" sheetId="11" state="hidden" r:id="rId1"/>
    <sheet name="Main" sheetId="7" state="hidden" r:id="rId2"/>
    <sheet name="Type" sheetId="8" state="hidden" r:id="rId3"/>
    <sheet name="Funding" sheetId="6" state="hidden" r:id="rId4"/>
    <sheet name="Introduction" sheetId="13" r:id="rId5"/>
    <sheet name="Equations" sheetId="14" r:id="rId6"/>
    <sheet name="Input" sheetId="5" r:id="rId7"/>
    <sheet name="8.1 Applicant Condition" sheetId="1" r:id="rId8"/>
    <sheet name="8.2 Loan Repayment Input" sheetId="2" r:id="rId9"/>
    <sheet name="8.3 Loan Repayment Output" sheetId="9" r:id="rId10"/>
    <sheet name="8.4 User Rate Analysis" sheetId="3" r:id="rId11"/>
    <sheet name="8.5 User Rate Change Summary" sheetId="10" r:id="rId12"/>
    <sheet name="8.6 Impact to Bills" sheetId="12" r:id="rId13"/>
  </sheets>
  <calcPr calcId="171027"/>
</workbook>
</file>

<file path=xl/calcChain.xml><?xml version="1.0" encoding="utf-8"?>
<calcChain xmlns="http://schemas.openxmlformats.org/spreadsheetml/2006/main">
  <c r="A2" i="2" l="1"/>
  <c r="C11" i="1" l="1"/>
  <c r="B10" i="10" l="1"/>
  <c r="B11" i="10"/>
  <c r="B12" i="10"/>
  <c r="B13" i="10"/>
  <c r="B14" i="10"/>
  <c r="B9" i="10"/>
  <c r="A4" i="12"/>
  <c r="A3" i="12"/>
  <c r="A2" i="12"/>
  <c r="A4" i="3"/>
  <c r="A3" i="3"/>
  <c r="A2" i="3"/>
  <c r="D8" i="9"/>
  <c r="D9" i="9"/>
  <c r="D10" i="9"/>
  <c r="D11" i="9"/>
  <c r="D7" i="9"/>
  <c r="E6" i="9"/>
  <c r="D6" i="9"/>
  <c r="E8" i="9"/>
  <c r="E9" i="9"/>
  <c r="E10" i="9"/>
  <c r="E11" i="9"/>
  <c r="C9" i="3"/>
  <c r="C10" i="3"/>
  <c r="C11" i="3"/>
  <c r="C12" i="3"/>
  <c r="C13" i="3"/>
  <c r="C14" i="3"/>
  <c r="F7" i="3"/>
  <c r="F6" i="3"/>
  <c r="I5" i="3" l="1"/>
  <c r="C14" i="2"/>
  <c r="B11" i="1"/>
  <c r="E9" i="3"/>
  <c r="B14" i="1"/>
  <c r="A4" i="10"/>
  <c r="A3" i="10"/>
  <c r="A2" i="10"/>
  <c r="E7" i="9"/>
  <c r="B7" i="9"/>
  <c r="B8" i="9"/>
  <c r="B9" i="9"/>
  <c r="B10" i="9"/>
  <c r="B11" i="9"/>
  <c r="B6" i="9"/>
  <c r="A4" i="9"/>
  <c r="A3" i="9"/>
  <c r="A2" i="9"/>
  <c r="A4" i="2"/>
  <c r="A3" i="2"/>
  <c r="A3" i="1"/>
  <c r="A2" i="1"/>
  <c r="B15" i="1" l="1"/>
  <c r="C5" i="12" s="1"/>
  <c r="C8" i="12"/>
  <c r="C15" i="1"/>
  <c r="F5" i="12" s="1"/>
  <c r="F6" i="12"/>
  <c r="B6" i="10"/>
  <c r="F10" i="9"/>
  <c r="C10" i="9"/>
  <c r="F6" i="9"/>
  <c r="C6" i="9"/>
  <c r="F8" i="9"/>
  <c r="C8" i="9"/>
  <c r="F11" i="9"/>
  <c r="D14" i="3" s="1"/>
  <c r="C11" i="9"/>
  <c r="F9" i="9"/>
  <c r="C9" i="9"/>
  <c r="F7" i="9"/>
  <c r="D10" i="3" s="1"/>
  <c r="C7" i="9"/>
  <c r="C6" i="12"/>
  <c r="B5" i="10"/>
  <c r="B12" i="1"/>
  <c r="B7" i="10" s="1"/>
  <c r="I6" i="3"/>
  <c r="F14" i="3" l="1"/>
  <c r="G14" i="3" s="1"/>
  <c r="H14" i="3"/>
  <c r="C14" i="10" s="1"/>
  <c r="F10" i="3"/>
  <c r="G10" i="3" s="1"/>
  <c r="H10" i="3"/>
  <c r="C10" i="10" s="1"/>
  <c r="B16" i="1"/>
  <c r="F7" i="12" s="1"/>
  <c r="C7" i="12"/>
  <c r="D13" i="3"/>
  <c r="D9" i="3"/>
  <c r="I14" i="3" l="1"/>
  <c r="D14" i="10" s="1"/>
  <c r="F13" i="3"/>
  <c r="G13" i="3" s="1"/>
  <c r="H13" i="3"/>
  <c r="C13" i="10" s="1"/>
  <c r="I10" i="3"/>
  <c r="D10" i="10" s="1"/>
  <c r="F9" i="3"/>
  <c r="G9" i="3" s="1"/>
  <c r="H9" i="3" s="1"/>
  <c r="I13" i="3" l="1"/>
  <c r="D13" i="10" s="1"/>
  <c r="C9" i="10"/>
  <c r="I9" i="3"/>
  <c r="D9" i="10" s="1"/>
  <c r="C15" i="2"/>
  <c r="F12" i="9" l="1"/>
  <c r="D11" i="3"/>
  <c r="H11" i="3" s="1"/>
  <c r="D12" i="3" l="1"/>
  <c r="F11" i="3"/>
  <c r="F12" i="3" l="1"/>
  <c r="F15" i="3" s="1"/>
  <c r="H12" i="3"/>
  <c r="C12" i="10" s="1"/>
  <c r="G11" i="3"/>
  <c r="G12" i="3" l="1"/>
  <c r="G16" i="3" s="1"/>
  <c r="I11" i="3"/>
  <c r="D11" i="10" s="1"/>
  <c r="H17" i="3"/>
  <c r="C11" i="10"/>
  <c r="I12" i="3" l="1"/>
  <c r="D12" i="10" s="1"/>
  <c r="D15" i="10"/>
  <c r="C16" i="10"/>
  <c r="D16" i="10"/>
  <c r="C15" i="10"/>
  <c r="C21" i="10" l="1"/>
  <c r="C17" i="10"/>
  <c r="C19" i="10" s="1"/>
  <c r="D22" i="10"/>
  <c r="D24" i="10" s="1"/>
  <c r="D18" i="10"/>
  <c r="D20" i="10" s="1"/>
  <c r="C22" i="10"/>
  <c r="C24" i="10" s="1"/>
  <c r="C18" i="10"/>
  <c r="C20" i="10" s="1"/>
  <c r="D21" i="10"/>
  <c r="E13" i="12" s="1"/>
  <c r="D17" i="10"/>
  <c r="D19" i="10" s="1"/>
  <c r="I18" i="3"/>
  <c r="F13" i="12" l="1"/>
  <c r="C13" i="12"/>
  <c r="D13" i="12"/>
  <c r="D10" i="12"/>
  <c r="D11" i="12" s="1"/>
  <c r="D12" i="12" s="1"/>
  <c r="D23" i="10"/>
  <c r="C23" i="10"/>
  <c r="C10" i="12"/>
  <c r="C11" i="12" s="1"/>
  <c r="C12" i="12" s="1"/>
  <c r="F10" i="12"/>
  <c r="F11" i="12" s="1"/>
  <c r="F12" i="12" s="1"/>
  <c r="E10" i="12"/>
  <c r="E11" i="12" s="1"/>
  <c r="E12" i="12" s="1"/>
  <c r="E14" i="12" l="1"/>
  <c r="E15" i="12" s="1"/>
  <c r="F14" i="12" l="1"/>
  <c r="F15" i="12" s="1"/>
  <c r="D14" i="12"/>
  <c r="D15" i="12" s="1"/>
  <c r="C14" i="12"/>
  <c r="C15" i="12" s="1"/>
</calcChain>
</file>

<file path=xl/sharedStrings.xml><?xml version="1.0" encoding="utf-8"?>
<sst xmlns="http://schemas.openxmlformats.org/spreadsheetml/2006/main" count="227" uniqueCount="192">
  <si>
    <t>Base Charge:</t>
  </si>
  <si>
    <t>Volumetric Charge per 1,000 gallons:</t>
  </si>
  <si>
    <t>Median Houshold Income:</t>
  </si>
  <si>
    <t>Amount</t>
  </si>
  <si>
    <t>Funding Source</t>
  </si>
  <si>
    <t>Funding Type</t>
  </si>
  <si>
    <t>Project Name:</t>
  </si>
  <si>
    <t>Funding Source 1:</t>
  </si>
  <si>
    <t>Funding Source 2:</t>
  </si>
  <si>
    <t>Funding Source 3:</t>
  </si>
  <si>
    <t>Funding Source 4:</t>
  </si>
  <si>
    <t>Funding Source 5:</t>
  </si>
  <si>
    <t>Year 1 Annual Repayment</t>
  </si>
  <si>
    <t>Total Funding Amount</t>
  </si>
  <si>
    <t>Year 1 Principal Payment</t>
  </si>
  <si>
    <t>Preferred Alternative Name:</t>
  </si>
  <si>
    <t>Utility Bill as Percent of Median Household Income</t>
  </si>
  <si>
    <t>Thousands of Gallons in Base Charge:</t>
  </si>
  <si>
    <t>CWSRF</t>
  </si>
  <si>
    <t>Bonds</t>
  </si>
  <si>
    <t>Bank Loans</t>
  </si>
  <si>
    <t>CWMTF Grant</t>
  </si>
  <si>
    <t>NCRC Grant</t>
  </si>
  <si>
    <t>USDA Grant</t>
  </si>
  <si>
    <t>USDA Loan</t>
  </si>
  <si>
    <t>Other</t>
  </si>
  <si>
    <r>
      <t>Funding Source</t>
    </r>
    <r>
      <rPr>
        <b/>
        <vertAlign val="superscript"/>
        <sz val="12"/>
        <color indexed="8"/>
        <rFont val="Times New Roman"/>
        <family val="1"/>
      </rPr>
      <t>a</t>
    </r>
  </si>
  <si>
    <t>Funding 1:</t>
  </si>
  <si>
    <t>Funding 2:</t>
  </si>
  <si>
    <t>Funding 3:</t>
  </si>
  <si>
    <t>Funding 4:</t>
  </si>
  <si>
    <t>Funding 5:</t>
  </si>
  <si>
    <t>Loan</t>
  </si>
  <si>
    <t>Grant</t>
  </si>
  <si>
    <t>Cash</t>
  </si>
  <si>
    <t>Enter data into the gray areas. Where applicable, use the pulldown menus as shown by the arrows.</t>
  </si>
  <si>
    <t>Local Funds</t>
  </si>
  <si>
    <t>Year 1 O&amp;M Expenses Due to Project:</t>
  </si>
  <si>
    <t>Year 1 Annual O&amp;M Costs</t>
  </si>
  <si>
    <t xml:space="preserve">Enter information into the gray areas.  </t>
  </si>
  <si>
    <t>Repayment Period (if applicable)</t>
  </si>
  <si>
    <t>If Other, list:</t>
  </si>
  <si>
    <t>CWSRF-PF</t>
  </si>
  <si>
    <t>Principal Forgiveness</t>
  </si>
  <si>
    <t>Uniform</t>
  </si>
  <si>
    <t>Monthly Median Household Income for LGU:</t>
  </si>
  <si>
    <t xml:space="preserve">Residential Checkbox = </t>
  </si>
  <si>
    <t xml:space="preserve">Commercial Checkbox = </t>
  </si>
  <si>
    <t xml:space="preserve">Residential  </t>
  </si>
  <si>
    <t>Number of Connections</t>
  </si>
  <si>
    <t xml:space="preserve"> </t>
  </si>
  <si>
    <t>Rate Structure:</t>
  </si>
  <si>
    <t>Sewer Rate Structure</t>
  </si>
  <si>
    <t>Water Rate Structure</t>
  </si>
  <si>
    <t>Bill as % of Median Household Income:</t>
  </si>
  <si>
    <t>Use the pulldown menu to select the type of rate structure used for water and sewer. If using a rate structure other than uniform, then there is no need to complete the base charge (charge and volume) or volumetric charge.</t>
  </si>
  <si>
    <t>Average Water Usage Per Month (gallons)</t>
  </si>
  <si>
    <r>
      <rPr>
        <vertAlign val="superscript"/>
        <sz val="10"/>
        <color indexed="8"/>
        <rFont val="Times New Roman"/>
        <family val="1"/>
      </rPr>
      <t>b</t>
    </r>
    <r>
      <rPr>
        <sz val="10"/>
        <color indexed="8"/>
        <rFont val="Times New Roman"/>
        <family val="1"/>
      </rPr>
      <t>Change in User Fee to finance ALL funding sources.</t>
    </r>
  </si>
  <si>
    <t>Overall Bill as % of Median Household Income:</t>
  </si>
  <si>
    <t>Monthly Bill for 5,000 gallons:</t>
  </si>
  <si>
    <t>Total Monthly Water Usage by Customer Type (gallons)</t>
  </si>
  <si>
    <t>Main IFS Funding Source:</t>
  </si>
  <si>
    <t>Current Water Bill ($/5,000 gallons):</t>
  </si>
  <si>
    <t>Current Sewer Bill ($/5,000 gallons):</t>
  </si>
  <si>
    <t>Total Increase Due to All Loans(s) ($/5,000 gal.):</t>
  </si>
  <si>
    <t>New</t>
  </si>
  <si>
    <t>Water Bill as % Monthly MHI:</t>
  </si>
  <si>
    <t>Sewer Bill as % Monthly MHI:</t>
  </si>
  <si>
    <t>Sewer &amp; Water Bill as % Monthly MHI:</t>
  </si>
  <si>
    <t>Sewer Bill Due to All Loans</t>
  </si>
  <si>
    <t>Current Sewer Bill ($/5,000 gal.):</t>
  </si>
  <si>
    <t>Current Water Bill ($/5,000 gal.):</t>
  </si>
  <si>
    <t>Current Sewer &amp; Water Bill ($/5,000 gal.):</t>
  </si>
  <si>
    <t>New Sewer Bill Due to All Loan(s) ($/5,000 gal.):</t>
  </si>
  <si>
    <t>Percent Change in Sewer Bill Due to All Loan(s):</t>
  </si>
  <si>
    <t>New Water &amp; Sewer Bills Due to All Loan(s) ($/5,000 gal.):</t>
  </si>
  <si>
    <t>Percent Change in Sewer &amp; Water Bills Due to All Loan(s):</t>
  </si>
  <si>
    <t>Monthly MHI for LGU:</t>
  </si>
  <si>
    <t>New %MHI Due to Project</t>
  </si>
  <si>
    <t>Potentially Significant Impact?</t>
  </si>
  <si>
    <t>Water &amp; Sewer Bills Due to All Loans</t>
  </si>
  <si>
    <t>Combined Monthly Water and Sewer Bill for 5,000 gallons:</t>
  </si>
  <si>
    <t xml:space="preserve">Total Monthly Water Usage for Customer Base (gallons): </t>
  </si>
  <si>
    <r>
      <t>Select Customer Type for Financing Project</t>
    </r>
    <r>
      <rPr>
        <b/>
        <vertAlign val="superscript"/>
        <sz val="10"/>
        <color indexed="8"/>
        <rFont val="Times New Roman"/>
        <family val="1"/>
      </rPr>
      <t>c</t>
    </r>
  </si>
  <si>
    <t>If the user fee increases will be significantly increased, discuss why the LGU has determined to proceed with the project.</t>
  </si>
  <si>
    <t>Sewer Bill Due to DWI Loans</t>
  </si>
  <si>
    <t>Water &amp; Sewer Bills Due to DWI Loans</t>
  </si>
  <si>
    <t>DWI Main Funding Source:</t>
  </si>
  <si>
    <r>
      <t>a</t>
    </r>
    <r>
      <rPr>
        <sz val="10"/>
        <color indexed="8"/>
        <rFont val="Times New Roman"/>
        <family val="1"/>
      </rPr>
      <t>Change in User Fee to finance DWI Loan.</t>
    </r>
  </si>
  <si>
    <t>Applicant/LGU Name:</t>
  </si>
  <si>
    <t>DWSRF</t>
  </si>
  <si>
    <t>DWSRF-PF</t>
  </si>
  <si>
    <t>CDBG-I</t>
  </si>
  <si>
    <t>WW-SEL</t>
  </si>
  <si>
    <t>DW-SEL</t>
  </si>
  <si>
    <r>
      <t>Closing/Administrative Fee(s)</t>
    </r>
    <r>
      <rPr>
        <sz val="12"/>
        <color indexed="8"/>
        <rFont val="Times New Roman"/>
        <family val="1"/>
      </rPr>
      <t>:</t>
    </r>
  </si>
  <si>
    <t>Total Funded Amount (minus applicable closing/administrative fee[s]):</t>
  </si>
  <si>
    <t>Total Project Cost (with closing/administrative fee[s]):</t>
  </si>
  <si>
    <t>Year 1 Interest Payment</t>
  </si>
  <si>
    <t>Year 1 Total Payment  (Principal + Interest)</t>
  </si>
  <si>
    <t>Total Year 1 Annual Costs @ Specified Interest Rate</t>
  </si>
  <si>
    <t>Year 1 Monthly Costs @ Specified Interest Rate</t>
  </si>
  <si>
    <t>Monthly Cost/ 5,000 Gallons Due to Project @ Specified Interest Rate (All Users )</t>
  </si>
  <si>
    <t>Monthly Cost/5,000 Gallons Due to Project @ Specified Interest Rate (Residential Users Only)</t>
  </si>
  <si>
    <t>Total Monthly Cost to Treat 5,000 Gallons @ Specified Interest Rate (Residential Users Only):</t>
  </si>
  <si>
    <t>Total Monthly Cost to Treat 5,000 Gallons @ Specified Interest Rate:</t>
  </si>
  <si>
    <t>Total Year 1 Monthly Cost @ Specified Interest Rate:</t>
  </si>
  <si>
    <t>Total Year 1 Annual Cost @ Specified Interest Rate:</t>
  </si>
  <si>
    <t>New Sewer Bill Due to DWI Loan(s) ($/5,000 gal.):</t>
  </si>
  <si>
    <t>Total User Rate Increase Due to DWI Loan(s) ($/5,000 gal.):</t>
  </si>
  <si>
    <t>Percent Change in Sewer Bill Due to DWI Loan(s):</t>
  </si>
  <si>
    <t>New Sewer &amp; Water Bills Due to DWI Loan(s) ($/5,000 gal.):</t>
  </si>
  <si>
    <t>Percent Change in Sewer &amp; Water Bills Due to DWI Loan(s):</t>
  </si>
  <si>
    <t>User Rate Increase Due to Project @ Specified Interest Rate (All Users)</t>
  </si>
  <si>
    <t>User Rate Increase Due to Project @ Specified Rate (Residential Users Only)</t>
  </si>
  <si>
    <t>Current - Combined Water &amp; Sewer Bill ($/5,000 gallons):</t>
  </si>
  <si>
    <t>Specified Interest
Rate (All Users)</t>
  </si>
  <si>
    <t>Specified Interest
Rate (Residential
Users Only)</t>
  </si>
  <si>
    <t>Main DWI Funding :</t>
  </si>
  <si>
    <r>
      <rPr>
        <vertAlign val="super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The interest rates are shown on Table 7.2.</t>
    </r>
  </si>
  <si>
    <r>
      <t>Total Payment @ Specified Interest Rate(s)</t>
    </r>
    <r>
      <rPr>
        <b/>
        <vertAlign val="superscript"/>
        <sz val="12"/>
        <rFont val="Times New Roman"/>
        <family val="1"/>
      </rPr>
      <t>a</t>
    </r>
    <r>
      <rPr>
        <b/>
        <sz val="12"/>
        <rFont val="Times New Roman"/>
        <family val="1"/>
      </rPr>
      <t>:</t>
    </r>
  </si>
  <si>
    <t xml:space="preserve"># of 5,000 Gallon Units to Finance Project: </t>
  </si>
  <si>
    <t>If a different financial model has been used to determine project financing, then discuss how the Applicant will accommodate the project in terms of financing it.</t>
  </si>
  <si>
    <t>INTRODUCTION</t>
  </si>
  <si>
    <t>This workbook is to be completed in conjunction with Subchapter 8.1 of Part B of the guidance.  Follow the steps listed in Subchapters 8.1.1 through 8.1.6.
To begin, click on the Input link below.  When you reach a worksheet, fill in any gray cells.  The worksheet will do the calculations for you.
If you need to unlock a worksheet, go to the Review tab and unprotect both the workbook and the worksheet.  There is no password associated with this workbook.</t>
  </si>
  <si>
    <t>To Start:</t>
  </si>
  <si>
    <t>Input</t>
  </si>
  <si>
    <t>For more information:</t>
  </si>
  <si>
    <t>Equations</t>
  </si>
  <si>
    <t>EQUATION 1.  USER CHARGE AS A PERCENTAGE OF MEDIAN HOUSEHOLD INCOME CALCULATION</t>
  </si>
  <si>
    <t>V</t>
  </si>
  <si>
    <t>MHI</t>
  </si>
  <si>
    <t>=User Charge as a percentage of median household income</t>
  </si>
  <si>
    <t>=Base user charge</t>
  </si>
  <si>
    <t>=Volumetric user charge per thousands of gallons</t>
  </si>
  <si>
    <t>=Difference in volume to reach 5,000 gallons per month</t>
  </si>
  <si>
    <t>=Median household income</t>
  </si>
  <si>
    <r>
      <t>UC</t>
    </r>
    <r>
      <rPr>
        <vertAlign val="subscript"/>
        <sz val="12"/>
        <color theme="1"/>
        <rFont val="Times New Roman"/>
        <family val="1"/>
      </rPr>
      <t>%MHI</t>
    </r>
  </si>
  <si>
    <r>
      <t>UC</t>
    </r>
    <r>
      <rPr>
        <vertAlign val="subscript"/>
        <sz val="12"/>
        <color theme="1"/>
        <rFont val="Times New Roman"/>
        <family val="1"/>
      </rPr>
      <t>Base</t>
    </r>
  </si>
  <si>
    <r>
      <t>UC</t>
    </r>
    <r>
      <rPr>
        <vertAlign val="subscript"/>
        <sz val="12"/>
        <color theme="1"/>
        <rFont val="Times New Roman"/>
        <family val="1"/>
      </rPr>
      <t>Vol</t>
    </r>
  </si>
  <si>
    <t>EQUATION 2.  INTEREST CALCULATION FOR YEAR 1</t>
  </si>
  <si>
    <t>=Interest for Year 1</t>
  </si>
  <si>
    <t>R</t>
  </si>
  <si>
    <t>=Principal</t>
  </si>
  <si>
    <t>P</t>
  </si>
  <si>
    <t>=Interest Rate</t>
  </si>
  <si>
    <r>
      <t>I</t>
    </r>
    <r>
      <rPr>
        <vertAlign val="subscript"/>
        <sz val="12"/>
        <color theme="1"/>
        <rFont val="Times New Roman"/>
        <family val="1"/>
      </rPr>
      <t>Year 1</t>
    </r>
  </si>
  <si>
    <t>EQUATION 3.  CALCULATIONS FOR SIMPLE PAYMENT</t>
  </si>
  <si>
    <r>
      <t>Repayment</t>
    </r>
    <r>
      <rPr>
        <vertAlign val="subscript"/>
        <sz val="12"/>
        <color theme="1"/>
        <rFont val="Times New Roman"/>
        <family val="1"/>
      </rPr>
      <t>Year 1</t>
    </r>
  </si>
  <si>
    <t>I</t>
  </si>
  <si>
    <t>=Amount of Payment for Year 1</t>
  </si>
  <si>
    <t>=Total interest generated</t>
  </si>
  <si>
    <t>EQUATION 4.  CALCUALTION OF TOTAL WATER USAGE WITHIN THE APPLICANT'S SERVICE AREA</t>
  </si>
  <si>
    <t>MonthlyWaterUse</t>
  </si>
  <si>
    <t>Connect</t>
  </si>
  <si>
    <t>Res</t>
  </si>
  <si>
    <t>Com</t>
  </si>
  <si>
    <t>Ind</t>
  </si>
  <si>
    <r>
      <t>WaterUse</t>
    </r>
    <r>
      <rPr>
        <vertAlign val="subscript"/>
        <sz val="12"/>
        <color theme="1"/>
        <rFont val="Times New Roman"/>
        <family val="1"/>
      </rPr>
      <t>Total</t>
    </r>
  </si>
  <si>
    <t>=Total water usage per month by customer type (e.g., residential, commercial, industrial)</t>
  </si>
  <si>
    <t>=Average water use per month by an individual connection for each customer type</t>
  </si>
  <si>
    <t>=Number of connections by customer type</t>
  </si>
  <si>
    <t>=Residential</t>
  </si>
  <si>
    <t>=Commecial</t>
  </si>
  <si>
    <t>=Industrial</t>
  </si>
  <si>
    <t>EQUATION 5.  NEW SEWER CHARGE CALCULATION DUE TO PROJECT</t>
  </si>
  <si>
    <r>
      <t>Cost</t>
    </r>
    <r>
      <rPr>
        <vertAlign val="subscript"/>
        <sz val="12"/>
        <color theme="1"/>
        <rFont val="Times New Roman"/>
        <family val="1"/>
      </rPr>
      <t>5,000gal</t>
    </r>
  </si>
  <si>
    <t>=New user charge to treat 5,000 gallons of wastewater or water due to project</t>
  </si>
  <si>
    <t>=Existing user charge to treat 5,000 gallons of wastewater or water</t>
  </si>
  <si>
    <t>=Monthly cost to treat 5,000 gallons of wastewater with new project</t>
  </si>
  <si>
    <t>EQUATION 6.  PERCENTAGE INCREASE DUE TO PROJECT</t>
  </si>
  <si>
    <t>%Increase</t>
  </si>
  <si>
    <r>
      <t>UserCharge</t>
    </r>
    <r>
      <rPr>
        <vertAlign val="subscript"/>
        <sz val="12"/>
        <color theme="1"/>
        <rFont val="Times New Roman"/>
        <family val="1"/>
      </rPr>
      <t>New</t>
    </r>
  </si>
  <si>
    <r>
      <t>UserCharge</t>
    </r>
    <r>
      <rPr>
        <vertAlign val="subscript"/>
        <sz val="12"/>
        <color theme="1"/>
        <rFont val="Times New Roman"/>
        <family val="1"/>
      </rPr>
      <t>Existing</t>
    </r>
  </si>
  <si>
    <t>=The percentage that the sewer or water bill for a typical user of 5,000 gallons of wastewater or water will increase due to the project.</t>
  </si>
  <si>
    <t>=New user charge to treat 5,000 gallons of wastewater or water</t>
  </si>
  <si>
    <t>=Existing sewer or water charge to treat 5,000 gallons of wastewater or water</t>
  </si>
  <si>
    <t>Table 8.1.  Applicant's/LGUs Financial Condition</t>
  </si>
  <si>
    <t>Additional Information if needed (see Subchater 8.1 of Part B of the guidance).</t>
  </si>
  <si>
    <t>Table 8.2.  Funding Distribution</t>
  </si>
  <si>
    <t>Table 8.3.  Year 1 Interest and Repayment</t>
  </si>
  <si>
    <t>Table 8.4.  User Fee Increase Due to Project</t>
  </si>
  <si>
    <t>Table 8.5.  Impacts to User Rates</t>
  </si>
  <si>
    <t>Table 8.6.  Impact to Bills Due to Project</t>
  </si>
  <si>
    <t>Non-Residential</t>
  </si>
  <si>
    <t>WW-SRP</t>
  </si>
  <si>
    <t>DW-SRP</t>
  </si>
  <si>
    <t xml:space="preserve">  For SRP and SRF loans, loan administrative fee is 2.0% of Total loan award.</t>
  </si>
  <si>
    <r>
      <rPr>
        <vertAlign val="superscript"/>
        <sz val="10"/>
        <color indexed="8"/>
        <rFont val="Times New Roman"/>
        <family val="1"/>
      </rPr>
      <t>a</t>
    </r>
    <r>
      <rPr>
        <sz val="10"/>
        <color indexed="8"/>
        <rFont val="Times New Roman"/>
        <family val="1"/>
      </rPr>
      <t>For SRP grants, grant administrative fee is 1.5% of Total grant award.</t>
    </r>
  </si>
  <si>
    <r>
      <rPr>
        <vertAlign val="superscript"/>
        <sz val="10"/>
        <color indexed="8"/>
        <rFont val="Times New Roman"/>
        <family val="1"/>
      </rPr>
      <t>b</t>
    </r>
    <r>
      <rPr>
        <sz val="10"/>
        <color indexed="8"/>
        <rFont val="Times New Roman"/>
        <family val="1"/>
      </rPr>
      <t>LOIF is Letter of Intent to Fund issued by the Division.</t>
    </r>
  </si>
  <si>
    <r>
      <t>Specified Interest Rate from LOIF</t>
    </r>
    <r>
      <rPr>
        <b/>
        <vertAlign val="superscript"/>
        <sz val="12"/>
        <rFont val="Times New Roman"/>
        <family val="1"/>
      </rPr>
      <t>b</t>
    </r>
    <r>
      <rPr>
        <b/>
        <sz val="12"/>
        <rFont val="Times New Roman"/>
        <family val="1"/>
      </rPr>
      <t xml:space="preserve"> (if applicable)</t>
    </r>
  </si>
  <si>
    <r>
      <t>Main Division Funding</t>
    </r>
    <r>
      <rPr>
        <sz val="12"/>
        <color indexed="8"/>
        <rFont val="Times New Roman"/>
        <family val="1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</si>
</sst>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164" formatCode="&quot;$&quot;#,##0"/>
    <numFmt numFmtId="165" formatCode="&quot;$&quot;#,##0.00"/>
    <numFmt numFmtId="166" formatCode="0.000%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0"/>
      <color indexed="8"/>
      <name val="Times New Roman"/>
      <family val="1"/>
    </font>
    <font>
      <strike/>
      <sz val="10"/>
      <color rgb="FFFF0000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bscript"/>
      <sz val="12"/>
      <color theme="1"/>
      <name val="Times New Roman"/>
      <family val="1"/>
    </font>
    <font>
      <u/>
      <sz val="12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14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/>
    <xf numFmtId="0" fontId="3" fillId="0" borderId="0" xfId="0" applyFont="1" applyAlignment="1">
      <alignment horizontal="center" wrapText="1"/>
    </xf>
    <xf numFmtId="164" fontId="12" fillId="0" borderId="0" xfId="0" applyNumberFormat="1" applyFont="1"/>
    <xf numFmtId="10" fontId="4" fillId="0" borderId="0" xfId="1" applyNumberFormat="1" applyFont="1" applyFill="1" applyBorder="1" applyAlignment="1">
      <alignment horizontal="center"/>
    </xf>
    <xf numFmtId="0" fontId="12" fillId="0" borderId="0" xfId="0" applyFont="1" applyFill="1" applyBorder="1"/>
    <xf numFmtId="0" fontId="4" fillId="0" borderId="0" xfId="0" applyFont="1" applyFill="1" applyAlignment="1">
      <alignment horizontal="left"/>
    </xf>
    <xf numFmtId="0" fontId="12" fillId="0" borderId="0" xfId="0" applyFont="1" applyFill="1"/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10" fontId="3" fillId="0" borderId="0" xfId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164" fontId="12" fillId="0" borderId="0" xfId="0" applyNumberFormat="1" applyFont="1" applyBorder="1"/>
    <xf numFmtId="164" fontId="12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164" fontId="9" fillId="0" borderId="0" xfId="0" applyNumberFormat="1" applyFont="1" applyFill="1" applyBorder="1" applyAlignment="1">
      <alignment horizontal="center"/>
    </xf>
    <xf numFmtId="0" fontId="14" fillId="0" borderId="0" xfId="0" applyFont="1"/>
    <xf numFmtId="10" fontId="7" fillId="0" borderId="0" xfId="1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10" fontId="4" fillId="0" borderId="0" xfId="1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/>
    <xf numFmtId="164" fontId="13" fillId="0" borderId="1" xfId="0" applyNumberFormat="1" applyFont="1" applyBorder="1"/>
    <xf numFmtId="164" fontId="13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center"/>
    </xf>
    <xf numFmtId="0" fontId="4" fillId="0" borderId="5" xfId="0" applyFont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3" fontId="12" fillId="0" borderId="0" xfId="0" applyNumberFormat="1" applyFont="1"/>
    <xf numFmtId="0" fontId="17" fillId="0" borderId="0" xfId="0" applyFont="1"/>
    <xf numFmtId="0" fontId="17" fillId="0" borderId="0" xfId="0" applyFont="1" applyFill="1" applyBorder="1" applyAlignment="1">
      <alignment horizontal="left"/>
    </xf>
    <xf numFmtId="0" fontId="10" fillId="0" borderId="10" xfId="0" applyFont="1" applyBorder="1" applyAlignment="1">
      <alignment horizontal="left" wrapText="1"/>
    </xf>
    <xf numFmtId="0" fontId="12" fillId="0" borderId="1" xfId="0" applyFont="1" applyBorder="1" applyAlignment="1">
      <alignment horizontal="right" wrapText="1"/>
    </xf>
    <xf numFmtId="7" fontId="5" fillId="0" borderId="1" xfId="0" applyNumberFormat="1" applyFont="1" applyBorder="1" applyAlignment="1" applyProtection="1">
      <alignment horizontal="center"/>
      <protection locked="0"/>
    </xf>
    <xf numFmtId="10" fontId="5" fillId="0" borderId="1" xfId="1" applyNumberFormat="1" applyFont="1" applyBorder="1" applyAlignment="1">
      <alignment horizontal="center"/>
    </xf>
    <xf numFmtId="0" fontId="13" fillId="0" borderId="1" xfId="0" applyFont="1" applyBorder="1" applyAlignment="1">
      <alignment horizontal="right" wrapText="1"/>
    </xf>
    <xf numFmtId="0" fontId="12" fillId="0" borderId="0" xfId="0" applyFont="1" applyAlignment="1">
      <alignment vertical="top"/>
    </xf>
    <xf numFmtId="0" fontId="8" fillId="0" borderId="0" xfId="0" applyFont="1" applyFill="1" applyAlignment="1">
      <alignment horizontal="left"/>
    </xf>
    <xf numFmtId="0" fontId="3" fillId="0" borderId="5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 wrapText="1"/>
    </xf>
    <xf numFmtId="0" fontId="12" fillId="0" borderId="4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65" fontId="12" fillId="0" borderId="1" xfId="0" applyNumberFormat="1" applyFont="1" applyBorder="1" applyAlignment="1"/>
    <xf numFmtId="165" fontId="13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Protection="1"/>
    <xf numFmtId="0" fontId="12" fillId="0" borderId="0" xfId="0" applyFont="1" applyBorder="1" applyAlignment="1" applyProtection="1">
      <alignment wrapText="1"/>
    </xf>
    <xf numFmtId="0" fontId="12" fillId="0" borderId="6" xfId="0" applyFont="1" applyBorder="1" applyAlignment="1">
      <alignment horizontal="right"/>
    </xf>
    <xf numFmtId="0" fontId="12" fillId="0" borderId="1" xfId="0" applyFont="1" applyBorder="1" applyAlignment="1"/>
    <xf numFmtId="0" fontId="13" fillId="0" borderId="1" xfId="0" applyFont="1" applyBorder="1" applyAlignment="1">
      <alignment horizontal="right"/>
    </xf>
    <xf numFmtId="165" fontId="13" fillId="0" borderId="1" xfId="0" applyNumberFormat="1" applyFont="1" applyBorder="1" applyAlignment="1"/>
    <xf numFmtId="10" fontId="13" fillId="0" borderId="1" xfId="1" applyNumberFormat="1" applyFont="1" applyBorder="1" applyAlignment="1"/>
    <xf numFmtId="10" fontId="12" fillId="0" borderId="0" xfId="0" applyNumberFormat="1" applyFont="1"/>
    <xf numFmtId="0" fontId="12" fillId="0" borderId="0" xfId="0" applyFont="1" applyAlignment="1">
      <alignment horizontal="right"/>
    </xf>
    <xf numFmtId="165" fontId="1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 wrapText="1"/>
    </xf>
    <xf numFmtId="10" fontId="13" fillId="0" borderId="0" xfId="0" applyNumberFormat="1" applyFont="1" applyAlignment="1">
      <alignment horizontal="center" wrapText="1"/>
    </xf>
    <xf numFmtId="0" fontId="12" fillId="0" borderId="0" xfId="0" applyFont="1" applyBorder="1"/>
    <xf numFmtId="0" fontId="12" fillId="0" borderId="12" xfId="0" applyFont="1" applyBorder="1" applyAlignment="1">
      <alignment horizontal="right"/>
    </xf>
    <xf numFmtId="0" fontId="12" fillId="0" borderId="7" xfId="0" applyFont="1" applyBorder="1"/>
    <xf numFmtId="0" fontId="12" fillId="0" borderId="14" xfId="0" applyFont="1" applyBorder="1"/>
    <xf numFmtId="0" fontId="12" fillId="0" borderId="11" xfId="0" applyFont="1" applyBorder="1"/>
    <xf numFmtId="0" fontId="12" fillId="0" borderId="8" xfId="0" applyFont="1" applyBorder="1" applyAlignment="1">
      <alignment horizontal="right"/>
    </xf>
    <xf numFmtId="0" fontId="12" fillId="0" borderId="4" xfId="0" applyFont="1" applyBorder="1"/>
    <xf numFmtId="10" fontId="13" fillId="0" borderId="1" xfId="0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164" fontId="12" fillId="0" borderId="1" xfId="0" applyNumberFormat="1" applyFont="1" applyBorder="1" applyAlignment="1"/>
    <xf numFmtId="4" fontId="12" fillId="0" borderId="1" xfId="0" applyNumberFormat="1" applyFont="1" applyBorder="1" applyAlignment="1"/>
    <xf numFmtId="10" fontId="12" fillId="0" borderId="1" xfId="0" applyNumberFormat="1" applyFont="1" applyBorder="1" applyAlignment="1">
      <alignment horizontal="right"/>
    </xf>
    <xf numFmtId="10" fontId="12" fillId="0" borderId="9" xfId="0" applyNumberFormat="1" applyFont="1" applyBorder="1" applyAlignment="1">
      <alignment horizontal="right"/>
    </xf>
    <xf numFmtId="165" fontId="12" fillId="0" borderId="9" xfId="0" applyNumberFormat="1" applyFont="1" applyBorder="1" applyAlignment="1">
      <alignment horizontal="right"/>
    </xf>
    <xf numFmtId="10" fontId="12" fillId="0" borderId="8" xfId="0" applyNumberFormat="1" applyFont="1" applyBorder="1" applyAlignment="1">
      <alignment horizontal="right"/>
    </xf>
    <xf numFmtId="0" fontId="18" fillId="0" borderId="1" xfId="0" applyFont="1" applyBorder="1" applyAlignment="1" applyProtection="1">
      <alignment horizontal="center" wrapText="1"/>
    </xf>
    <xf numFmtId="0" fontId="14" fillId="0" borderId="4" xfId="0" applyFont="1" applyBorder="1" applyProtection="1"/>
    <xf numFmtId="3" fontId="14" fillId="0" borderId="1" xfId="0" applyNumberFormat="1" applyFont="1" applyBorder="1" applyAlignment="1" applyProtection="1">
      <alignment vertical="center"/>
    </xf>
    <xf numFmtId="0" fontId="14" fillId="0" borderId="9" xfId="0" applyFont="1" applyBorder="1" applyProtection="1"/>
    <xf numFmtId="164" fontId="14" fillId="0" borderId="1" xfId="0" applyNumberFormat="1" applyFont="1" applyFill="1" applyBorder="1" applyAlignment="1" applyProtection="1">
      <alignment horizontal="center" vertical="center"/>
    </xf>
    <xf numFmtId="164" fontId="14" fillId="0" borderId="1" xfId="0" applyNumberFormat="1" applyFont="1" applyBorder="1" applyAlignment="1" applyProtection="1">
      <alignment vertical="center"/>
    </xf>
    <xf numFmtId="0" fontId="14" fillId="0" borderId="3" xfId="0" applyFont="1" applyBorder="1" applyAlignment="1" applyProtection="1">
      <alignment vertical="center"/>
    </xf>
    <xf numFmtId="164" fontId="14" fillId="0" borderId="15" xfId="0" applyNumberFormat="1" applyFont="1" applyFill="1" applyBorder="1" applyAlignment="1" applyProtection="1">
      <alignment horizontal="center" vertical="center"/>
    </xf>
    <xf numFmtId="164" fontId="14" fillId="0" borderId="15" xfId="0" applyNumberFormat="1" applyFont="1" applyBorder="1" applyAlignment="1" applyProtection="1">
      <alignment vertical="center"/>
    </xf>
    <xf numFmtId="0" fontId="14" fillId="0" borderId="16" xfId="0" applyFont="1" applyBorder="1" applyAlignment="1" applyProtection="1">
      <alignment vertical="center"/>
    </xf>
    <xf numFmtId="164" fontId="18" fillId="0" borderId="1" xfId="0" applyNumberFormat="1" applyFont="1" applyBorder="1" applyAlignment="1" applyProtection="1">
      <alignment horizontal="right" vertical="center"/>
    </xf>
    <xf numFmtId="165" fontId="18" fillId="0" borderId="1" xfId="0" applyNumberFormat="1" applyFont="1" applyBorder="1" applyAlignment="1" applyProtection="1">
      <alignment horizontal="right" vertical="center"/>
    </xf>
    <xf numFmtId="165" fontId="18" fillId="0" borderId="1" xfId="0" applyNumberFormat="1" applyFont="1" applyBorder="1" applyAlignment="1" applyProtection="1">
      <alignment vertical="center"/>
    </xf>
    <xf numFmtId="164" fontId="18" fillId="0" borderId="5" xfId="0" applyNumberFormat="1" applyFont="1" applyFill="1" applyBorder="1" applyAlignment="1" applyProtection="1">
      <alignment horizontal="center" wrapText="1"/>
    </xf>
    <xf numFmtId="0" fontId="14" fillId="0" borderId="4" xfId="0" applyFont="1" applyBorder="1" applyAlignment="1" applyProtection="1">
      <alignment vertical="center"/>
    </xf>
    <xf numFmtId="0" fontId="14" fillId="0" borderId="17" xfId="0" applyFont="1" applyBorder="1" applyAlignment="1" applyProtection="1">
      <alignment horizontal="right" vertical="center"/>
    </xf>
    <xf numFmtId="165" fontId="14" fillId="0" borderId="1" xfId="0" applyNumberFormat="1" applyFont="1" applyBorder="1" applyAlignment="1" applyProtection="1">
      <alignment vertical="center"/>
    </xf>
    <xf numFmtId="0" fontId="12" fillId="0" borderId="0" xfId="0" applyFont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12" fillId="2" borderId="1" xfId="0" applyNumberFormat="1" applyFont="1" applyFill="1" applyBorder="1" applyAlignment="1" applyProtection="1">
      <alignment horizontal="center"/>
      <protection locked="0"/>
    </xf>
    <xf numFmtId="3" fontId="12" fillId="2" borderId="1" xfId="0" applyNumberFormat="1" applyFont="1" applyFill="1" applyBorder="1" applyAlignment="1" applyProtection="1">
      <alignment horizontal="center"/>
      <protection locked="0"/>
    </xf>
    <xf numFmtId="165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64" fontId="12" fillId="2" borderId="1" xfId="0" applyNumberFormat="1" applyFont="1" applyFill="1" applyBorder="1" applyAlignment="1" applyProtection="1">
      <alignment horizontal="left"/>
      <protection locked="0"/>
    </xf>
    <xf numFmtId="166" fontId="4" fillId="2" borderId="1" xfId="1" applyNumberFormat="1" applyFont="1" applyFill="1" applyBorder="1" applyAlignment="1" applyProtection="1">
      <alignment horizontal="right"/>
      <protection locked="0"/>
    </xf>
    <xf numFmtId="1" fontId="12" fillId="2" borderId="1" xfId="0" applyNumberFormat="1" applyFont="1" applyFill="1" applyBorder="1" applyProtection="1">
      <protection locked="0"/>
    </xf>
    <xf numFmtId="164" fontId="12" fillId="2" borderId="1" xfId="0" applyNumberFormat="1" applyFont="1" applyFill="1" applyBorder="1" applyAlignment="1" applyProtection="1">
      <alignment horizontal="center"/>
    </xf>
    <xf numFmtId="164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1" xfId="0" applyNumberFormat="1" applyFont="1" applyFill="1" applyBorder="1" applyAlignment="1" applyProtection="1">
      <alignment vertical="center"/>
      <protection locked="0"/>
    </xf>
    <xf numFmtId="3" fontId="14" fillId="2" borderId="4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6" xfId="0" applyFont="1" applyBorder="1" applyAlignment="1">
      <alignment horizontal="right"/>
    </xf>
    <xf numFmtId="3" fontId="12" fillId="0" borderId="0" xfId="0" applyNumberFormat="1" applyFont="1" applyProtection="1"/>
    <xf numFmtId="0" fontId="20" fillId="0" borderId="0" xfId="0" applyFont="1" applyFill="1" applyAlignment="1">
      <alignment horizontal="left"/>
    </xf>
    <xf numFmtId="0" fontId="12" fillId="0" borderId="10" xfId="0" applyFont="1" applyBorder="1" applyAlignment="1">
      <alignment horizontal="right"/>
    </xf>
    <xf numFmtId="165" fontId="12" fillId="0" borderId="5" xfId="0" applyNumberFormat="1" applyFont="1" applyBorder="1" applyAlignment="1"/>
    <xf numFmtId="164" fontId="21" fillId="0" borderId="0" xfId="0" applyNumberFormat="1" applyFont="1" applyBorder="1" applyAlignment="1">
      <alignment horizontal="right"/>
    </xf>
    <xf numFmtId="0" fontId="21" fillId="0" borderId="5" xfId="0" applyFont="1" applyBorder="1" applyAlignment="1">
      <alignment horizontal="center" wrapText="1"/>
    </xf>
    <xf numFmtId="0" fontId="24" fillId="0" borderId="1" xfId="0" applyFont="1" applyBorder="1" applyAlignment="1" applyProtection="1">
      <alignment horizontal="center" wrapText="1"/>
    </xf>
    <xf numFmtId="164" fontId="14" fillId="3" borderId="7" xfId="0" applyNumberFormat="1" applyFont="1" applyFill="1" applyBorder="1" applyAlignment="1" applyProtection="1">
      <alignment horizontal="center" vertical="center"/>
    </xf>
    <xf numFmtId="164" fontId="14" fillId="3" borderId="2" xfId="0" applyNumberFormat="1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12" fillId="0" borderId="0" xfId="0" quotePrefix="1" applyFont="1"/>
    <xf numFmtId="0" fontId="28" fillId="0" borderId="0" xfId="2" applyFont="1"/>
    <xf numFmtId="0" fontId="12" fillId="0" borderId="0" xfId="0" applyFont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15" fillId="0" borderId="7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165" fontId="12" fillId="2" borderId="4" xfId="0" applyNumberFormat="1" applyFont="1" applyFill="1" applyBorder="1" applyAlignment="1" applyProtection="1">
      <alignment horizontal="left" vertical="top"/>
      <protection locked="0"/>
    </xf>
    <xf numFmtId="165" fontId="12" fillId="2" borderId="6" xfId="0" applyNumberFormat="1" applyFont="1" applyFill="1" applyBorder="1" applyAlignment="1" applyProtection="1">
      <alignment horizontal="left" vertical="top"/>
      <protection locked="0"/>
    </xf>
    <xf numFmtId="165" fontId="12" fillId="2" borderId="9" xfId="0" applyNumberFormat="1" applyFont="1" applyFill="1" applyBorder="1" applyAlignment="1" applyProtection="1">
      <alignment horizontal="left" vertical="top"/>
      <protection locked="0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0" fontId="3" fillId="0" borderId="4" xfId="1" applyNumberFormat="1" applyFont="1" applyBorder="1" applyAlignment="1">
      <alignment horizontal="center"/>
    </xf>
    <xf numFmtId="10" fontId="3" fillId="0" borderId="9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/>
    <xf numFmtId="0" fontId="0" fillId="0" borderId="9" xfId="0" applyBorder="1" applyAlignment="1"/>
    <xf numFmtId="0" fontId="10" fillId="0" borderId="10" xfId="0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1" xfId="0" applyBorder="1" applyAlignment="1">
      <alignment wrapText="1"/>
    </xf>
    <xf numFmtId="165" fontId="13" fillId="0" borderId="4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12" fillId="2" borderId="9" xfId="0" applyNumberFormat="1" applyFont="1" applyFill="1" applyBorder="1" applyAlignment="1" applyProtection="1">
      <alignment horizontal="center"/>
      <protection locked="0"/>
    </xf>
    <xf numFmtId="164" fontId="12" fillId="0" borderId="4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horizontal="left" wrapText="1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0" fontId="4" fillId="2" borderId="4" xfId="1" applyNumberFormat="1" applyFont="1" applyFill="1" applyBorder="1" applyAlignment="1" applyProtection="1">
      <alignment horizontal="left"/>
      <protection locked="0"/>
    </xf>
    <xf numFmtId="10" fontId="4" fillId="2" borderId="9" xfId="1" applyNumberFormat="1" applyFont="1" applyFill="1" applyBorder="1" applyAlignment="1" applyProtection="1">
      <alignment horizontal="left"/>
      <protection locked="0"/>
    </xf>
    <xf numFmtId="0" fontId="15" fillId="0" borderId="4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right" vertical="center"/>
    </xf>
    <xf numFmtId="0" fontId="14" fillId="0" borderId="9" xfId="0" applyFont="1" applyBorder="1" applyAlignment="1" applyProtection="1">
      <alignment horizontal="right" vertical="center"/>
    </xf>
    <xf numFmtId="0" fontId="24" fillId="0" borderId="4" xfId="0" applyFont="1" applyBorder="1" applyAlignment="1" applyProtection="1">
      <alignment horizontal="right" vertical="center"/>
    </xf>
    <xf numFmtId="0" fontId="25" fillId="0" borderId="6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164" fontId="24" fillId="0" borderId="1" xfId="0" applyNumberFormat="1" applyFont="1" applyBorder="1" applyAlignment="1" applyProtection="1">
      <alignment horizontal="right" vertical="center"/>
    </xf>
    <xf numFmtId="0" fontId="18" fillId="0" borderId="4" xfId="0" applyFont="1" applyBorder="1" applyAlignment="1" applyProtection="1">
      <alignment horizontal="center" wrapText="1"/>
    </xf>
    <xf numFmtId="0" fontId="18" fillId="0" borderId="6" xfId="0" applyFont="1" applyBorder="1" applyAlignment="1" applyProtection="1">
      <alignment horizontal="center" wrapText="1"/>
    </xf>
    <xf numFmtId="0" fontId="18" fillId="0" borderId="9" xfId="0" applyFont="1" applyBorder="1" applyAlignment="1" applyProtection="1">
      <alignment horizontal="center" wrapText="1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0" fillId="0" borderId="0" xfId="0" applyAlignment="1"/>
    <xf numFmtId="0" fontId="0" fillId="0" borderId="13" xfId="0" applyBorder="1" applyAlignment="1"/>
    <xf numFmtId="0" fontId="15" fillId="0" borderId="1" xfId="0" applyFont="1" applyBorder="1" applyAlignment="1">
      <alignment horizontal="left" wrapText="1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15" fillId="0" borderId="1" xfId="0" applyFont="1" applyBorder="1" applyAlignment="1">
      <alignment horizontal="left"/>
    </xf>
    <xf numFmtId="0" fontId="12" fillId="2" borderId="4" xfId="0" applyFont="1" applyFill="1" applyBorder="1" applyAlignment="1" applyProtection="1">
      <alignment horizontal="left" vertical="top"/>
      <protection locked="0"/>
    </xf>
    <xf numFmtId="0" fontId="12" fillId="2" borderId="6" xfId="0" applyFont="1" applyFill="1" applyBorder="1" applyAlignment="1" applyProtection="1">
      <alignment horizontal="left" vertical="top"/>
      <protection locked="0"/>
    </xf>
    <xf numFmtId="0" fontId="12" fillId="2" borderId="9" xfId="0" applyFont="1" applyFill="1" applyBorder="1" applyAlignment="1" applyProtection="1">
      <alignment horizontal="left" vertical="top"/>
      <protection locked="0"/>
    </xf>
    <xf numFmtId="0" fontId="12" fillId="0" borderId="15" xfId="0" applyFont="1" applyBorder="1" applyAlignment="1">
      <alignment horizontal="right" vertical="center" textRotation="90" wrapText="1"/>
    </xf>
    <xf numFmtId="0" fontId="12" fillId="0" borderId="18" xfId="0" applyFont="1" applyBorder="1" applyAlignment="1">
      <alignment horizontal="right" vertical="center" textRotation="90"/>
    </xf>
    <xf numFmtId="0" fontId="12" fillId="0" borderId="5" xfId="0" applyFont="1" applyBorder="1" applyAlignment="1">
      <alignment horizontal="right" vertical="center" textRotation="9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U7" lockText="1" noThreeD="1"/>
</file>

<file path=xl/ctrlProps/ctrlProp2.xml><?xml version="1.0" encoding="utf-8"?>
<formControlPr xmlns="http://schemas.microsoft.com/office/spreadsheetml/2009/9/main" objectType="CheckBox" checked="Checked" fmlaLink="S6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182880</xdr:colOff>
      <xdr:row>15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63240"/>
          <a:ext cx="792480" cy="175260"/>
        </a:xfrm>
        <a:prstGeom prst="rect">
          <a:avLst/>
        </a:prstGeom>
        <a:solidFill>
          <a:srgbClr val="CCFFCC"/>
        </a:solidFill>
      </xdr:spPr>
    </xdr:pic>
    <xdr:clientData/>
  </xdr:twoCellAnchor>
  <xdr:twoCellAnchor>
    <xdr:from>
      <xdr:col>0</xdr:col>
      <xdr:colOff>594360</xdr:colOff>
      <xdr:row>3</xdr:row>
      <xdr:rowOff>38100</xdr:rowOff>
    </xdr:from>
    <xdr:to>
      <xdr:col>4</xdr:col>
      <xdr:colOff>487680</xdr:colOff>
      <xdr:row>6</xdr:row>
      <xdr:rowOff>45720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632460"/>
          <a:ext cx="2331720" cy="601980"/>
        </a:xfrm>
        <a:prstGeom prst="rect">
          <a:avLst/>
        </a:prstGeom>
        <a:solidFill>
          <a:srgbClr val="CCFFCC"/>
        </a:solidFill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3</xdr:col>
      <xdr:colOff>441960</xdr:colOff>
      <xdr:row>24</xdr:row>
      <xdr:rowOff>144780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78680"/>
          <a:ext cx="1661160" cy="342900"/>
        </a:xfrm>
        <a:prstGeom prst="rect">
          <a:avLst/>
        </a:prstGeom>
        <a:solidFill>
          <a:srgbClr val="CCFFCC"/>
        </a:solidFill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10</xdr:col>
      <xdr:colOff>457200</xdr:colOff>
      <xdr:row>35</xdr:row>
      <xdr:rowOff>121920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92240"/>
          <a:ext cx="5943600" cy="716280"/>
        </a:xfrm>
        <a:prstGeom prst="rect">
          <a:avLst/>
        </a:prstGeom>
        <a:solidFill>
          <a:srgbClr val="CCFFCC"/>
        </a:solidFill>
      </xdr:spPr>
    </xdr:pic>
    <xdr:clientData/>
  </xdr:twoCellAnchor>
  <xdr:twoCellAnchor>
    <xdr:from>
      <xdr:col>1</xdr:col>
      <xdr:colOff>0</xdr:colOff>
      <xdr:row>46</xdr:row>
      <xdr:rowOff>0</xdr:rowOff>
    </xdr:from>
    <xdr:to>
      <xdr:col>6</xdr:col>
      <xdr:colOff>426720</xdr:colOff>
      <xdr:row>47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96400"/>
          <a:ext cx="3474720" cy="198120"/>
        </a:xfrm>
        <a:prstGeom prst="rect">
          <a:avLst/>
        </a:prstGeom>
        <a:solidFill>
          <a:srgbClr val="CCFFCC"/>
        </a:solidFill>
      </xdr:spPr>
    </xdr:pic>
    <xdr:clientData/>
  </xdr:twoCellAnchor>
  <xdr:twoCellAnchor>
    <xdr:from>
      <xdr:col>1</xdr:col>
      <xdr:colOff>0</xdr:colOff>
      <xdr:row>54</xdr:row>
      <xdr:rowOff>0</xdr:rowOff>
    </xdr:from>
    <xdr:to>
      <xdr:col>6</xdr:col>
      <xdr:colOff>541020</xdr:colOff>
      <xdr:row>56</xdr:row>
      <xdr:rowOff>38100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972800"/>
          <a:ext cx="3589020" cy="434340"/>
        </a:xfrm>
        <a:prstGeom prst="rect">
          <a:avLst/>
        </a:prstGeom>
        <a:solidFill>
          <a:srgbClr val="CCFFCC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85725</xdr:rowOff>
        </xdr:from>
        <xdr:to>
          <xdr:col>0</xdr:col>
          <xdr:colOff>276225</xdr:colOff>
          <xdr:row>6</xdr:row>
          <xdr:rowOff>333375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A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38100</xdr:rowOff>
        </xdr:from>
        <xdr:to>
          <xdr:col>0</xdr:col>
          <xdr:colOff>276225</xdr:colOff>
          <xdr:row>5</xdr:row>
          <xdr:rowOff>323850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A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3"/>
  <sheetViews>
    <sheetView workbookViewId="0"/>
  </sheetViews>
  <sheetFormatPr defaultRowHeight="15" x14ac:dyDescent="0.25"/>
  <sheetData>
    <row r="2" spans="1:1" x14ac:dyDescent="0.25">
      <c r="A2" t="s">
        <v>44</v>
      </c>
    </row>
    <row r="3" spans="1:1" x14ac:dyDescent="0.25">
      <c r="A3" t="s">
        <v>25</v>
      </c>
    </row>
  </sheetData>
  <sheetProtection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13"/>
  <sheetViews>
    <sheetView zoomScaleNormal="100" workbookViewId="0">
      <selection activeCell="B6" sqref="B6"/>
    </sheetView>
  </sheetViews>
  <sheetFormatPr defaultColWidth="9.140625" defaultRowHeight="15.75" x14ac:dyDescent="0.25"/>
  <cols>
    <col min="1" max="1" width="42" style="2" customWidth="1"/>
    <col min="2" max="5" width="16.7109375" style="2" customWidth="1"/>
    <col min="6" max="6" width="22.42578125" style="2" customWidth="1"/>
    <col min="7" max="7" width="14.7109375" style="2" customWidth="1"/>
    <col min="8" max="16384" width="9.140625" style="2"/>
  </cols>
  <sheetData>
    <row r="1" spans="1:6" x14ac:dyDescent="0.25">
      <c r="A1" s="167" t="s">
        <v>180</v>
      </c>
      <c r="B1" s="181"/>
      <c r="C1" s="181"/>
      <c r="D1" s="181"/>
      <c r="E1" s="181"/>
      <c r="F1" s="182"/>
    </row>
    <row r="2" spans="1:6" x14ac:dyDescent="0.25">
      <c r="A2" s="150">
        <f>Input!B4</f>
        <v>0</v>
      </c>
      <c r="B2" s="183"/>
      <c r="C2" s="183"/>
      <c r="D2" s="183"/>
      <c r="E2" s="183"/>
      <c r="F2" s="184"/>
    </row>
    <row r="3" spans="1:6" x14ac:dyDescent="0.25">
      <c r="A3" s="150">
        <f>Input!B5</f>
        <v>0</v>
      </c>
      <c r="B3" s="183"/>
      <c r="C3" s="183"/>
      <c r="D3" s="183"/>
      <c r="E3" s="183"/>
      <c r="F3" s="184"/>
    </row>
    <row r="4" spans="1:6" x14ac:dyDescent="0.25">
      <c r="A4" s="170">
        <f>Input!B6</f>
        <v>0</v>
      </c>
      <c r="B4" s="185"/>
      <c r="C4" s="185"/>
      <c r="D4" s="185"/>
      <c r="E4" s="185"/>
      <c r="F4" s="186"/>
    </row>
    <row r="5" spans="1:6" ht="31.5" x14ac:dyDescent="0.25">
      <c r="A5" s="56"/>
      <c r="B5" s="57" t="s">
        <v>4</v>
      </c>
      <c r="C5" s="57" t="s">
        <v>13</v>
      </c>
      <c r="D5" s="57" t="s">
        <v>14</v>
      </c>
      <c r="E5" s="57" t="s">
        <v>98</v>
      </c>
      <c r="F5" s="131" t="s">
        <v>99</v>
      </c>
    </row>
    <row r="6" spans="1:6" ht="17.25" customHeight="1" x14ac:dyDescent="0.25">
      <c r="A6" s="48" t="s">
        <v>118</v>
      </c>
      <c r="B6" s="34" t="str">
        <f>IF('8.2 Loan Repayment Input'!B7&lt;&gt;"", '8.2 Loan Repayment Input'!$B7, "")</f>
        <v>CWSRF</v>
      </c>
      <c r="C6" s="35">
        <f>IF($B6&lt;&gt;"", '8.2 Loan Repayment Input'!C7, "")</f>
        <v>0</v>
      </c>
      <c r="D6" s="35" t="e">
        <f>IF('8.2 Loan Repayment Input'!$D$7="Loan", ('8.2 Loan Repayment Input'!C7/'8.2 Loan Repayment Input'!F7), "")</f>
        <v>#DIV/0!</v>
      </c>
      <c r="E6" s="35">
        <f>IF('8.2 Loan Repayment Input'!$D$7="Loan", ('8.2 Loan Repayment Input'!$C$7*'8.2 Loan Repayment Input'!$E$7), "")</f>
        <v>0</v>
      </c>
      <c r="F6" s="35" t="e">
        <f>IF($B6&lt;&gt;"", (IF('8.2 Loan Repayment Input'!D7="Loan", SUM(D6:E6), "")), "")</f>
        <v>#DIV/0!</v>
      </c>
    </row>
    <row r="7" spans="1:6" x14ac:dyDescent="0.25">
      <c r="A7" s="4" t="s">
        <v>27</v>
      </c>
      <c r="B7" s="34" t="str">
        <f>IF('8.2 Loan Repayment Input'!B8&lt;&gt;"", '8.2 Loan Repayment Input'!$B8, "")</f>
        <v xml:space="preserve"> </v>
      </c>
      <c r="C7" s="35">
        <f>IF($B7&lt;&gt;"", '8.2 Loan Repayment Input'!C8, "")</f>
        <v>0</v>
      </c>
      <c r="D7" s="35" t="str">
        <f>IF('8.2 Loan Repayment Input'!F8&lt;&gt;"", (IF('8.2 Loan Repayment Input'!$D8="Loan", ('8.2 Loan Repayment Input'!C8/'8.2 Loan Repayment Input'!F8), "")), "")</f>
        <v/>
      </c>
      <c r="E7" s="35" t="str">
        <f>IF('8.2 Loan Repayment Input'!D8="Loan", ('8.2 Loan Repayment Input'!C8*'8.2 Loan Repayment Input'!E8), "")</f>
        <v/>
      </c>
      <c r="F7" s="35" t="str">
        <f>IF($B7&lt;&gt;"", (IF('8.2 Loan Repayment Input'!D8="Loan", SUM(D7:E7), "")), "")</f>
        <v/>
      </c>
    </row>
    <row r="8" spans="1:6" x14ac:dyDescent="0.25">
      <c r="A8" s="4" t="s">
        <v>28</v>
      </c>
      <c r="B8" s="34" t="str">
        <f>IF('8.2 Loan Repayment Input'!B9&lt;&gt;"", '8.2 Loan Repayment Input'!$B9, "")</f>
        <v xml:space="preserve"> </v>
      </c>
      <c r="C8" s="35">
        <f>IF($B8&lt;&gt;"", '8.2 Loan Repayment Input'!C9, "")</f>
        <v>0</v>
      </c>
      <c r="D8" s="35" t="str">
        <f>IF('8.2 Loan Repayment Input'!F9&lt;&gt;"", (IF('8.2 Loan Repayment Input'!$D9="Loan", ('8.2 Loan Repayment Input'!C9/'8.2 Loan Repayment Input'!F9), "")), "")</f>
        <v/>
      </c>
      <c r="E8" s="35" t="str">
        <f>IF('8.2 Loan Repayment Input'!D9="Loan", ('8.2 Loan Repayment Input'!C9*'8.2 Loan Repayment Input'!E9), "")</f>
        <v/>
      </c>
      <c r="F8" s="35" t="str">
        <f>IF($B8&lt;&gt;"", (IF('8.2 Loan Repayment Input'!D9="Loan", SUM(D8:E8), "")), "")</f>
        <v/>
      </c>
    </row>
    <row r="9" spans="1:6" x14ac:dyDescent="0.25">
      <c r="A9" s="4" t="s">
        <v>29</v>
      </c>
      <c r="B9" s="34" t="str">
        <f>IF('8.2 Loan Repayment Input'!B10&lt;&gt;"", '8.2 Loan Repayment Input'!$B10, "")</f>
        <v/>
      </c>
      <c r="C9" s="35" t="str">
        <f>IF($B9&lt;&gt;"", '8.2 Loan Repayment Input'!C10, "")</f>
        <v/>
      </c>
      <c r="D9" s="35" t="str">
        <f>IF('8.2 Loan Repayment Input'!F10&lt;&gt;"", (IF('8.2 Loan Repayment Input'!$D10="Loan", ('8.2 Loan Repayment Input'!C10/'8.2 Loan Repayment Input'!F10), "")), "")</f>
        <v/>
      </c>
      <c r="E9" s="35" t="str">
        <f>IF('8.2 Loan Repayment Input'!D10="Loan", ('8.2 Loan Repayment Input'!C10*'8.2 Loan Repayment Input'!E10), "")</f>
        <v/>
      </c>
      <c r="F9" s="35" t="str">
        <f>IF($B9&lt;&gt;"", (IF('8.2 Loan Repayment Input'!D10="Loan", SUM(D9:E9), "")), "")</f>
        <v/>
      </c>
    </row>
    <row r="10" spans="1:6" x14ac:dyDescent="0.25">
      <c r="A10" s="4" t="s">
        <v>30</v>
      </c>
      <c r="B10" s="34" t="str">
        <f>IF('8.2 Loan Repayment Input'!B11&lt;&gt;"", '8.2 Loan Repayment Input'!$B11, "")</f>
        <v/>
      </c>
      <c r="C10" s="35" t="str">
        <f>IF($B10&lt;&gt;"", '8.2 Loan Repayment Input'!C11, "")</f>
        <v/>
      </c>
      <c r="D10" s="35" t="str">
        <f>IF('8.2 Loan Repayment Input'!F11&lt;&gt;"", (IF('8.2 Loan Repayment Input'!$D11="Loan", ('8.2 Loan Repayment Input'!C11/'8.2 Loan Repayment Input'!F11), "")), "")</f>
        <v/>
      </c>
      <c r="E10" s="35" t="str">
        <f>IF('8.2 Loan Repayment Input'!D11="Loan", ('8.2 Loan Repayment Input'!C11*'8.2 Loan Repayment Input'!E11), "")</f>
        <v/>
      </c>
      <c r="F10" s="35" t="str">
        <f>IF($B10&lt;&gt;"", (IF('8.2 Loan Repayment Input'!D11="Loan", SUM(D10:E10), "")), "")</f>
        <v/>
      </c>
    </row>
    <row r="11" spans="1:6" x14ac:dyDescent="0.25">
      <c r="A11" s="4" t="s">
        <v>31</v>
      </c>
      <c r="B11" s="34" t="str">
        <f>IF('8.2 Loan Repayment Input'!B12&lt;&gt;"", '8.2 Loan Repayment Input'!$B12, "")</f>
        <v/>
      </c>
      <c r="C11" s="35" t="str">
        <f>IF($B11&lt;&gt;"", '8.2 Loan Repayment Input'!C12, "")</f>
        <v/>
      </c>
      <c r="D11" s="35" t="str">
        <f>IF('8.2 Loan Repayment Input'!F12&lt;&gt;"", (IF('8.2 Loan Repayment Input'!$D12="Loan", ('8.2 Loan Repayment Input'!C12/'8.2 Loan Repayment Input'!F12), "")), "")</f>
        <v/>
      </c>
      <c r="E11" s="35" t="str">
        <f>IF('8.2 Loan Repayment Input'!D12="Loan", ('8.2 Loan Repayment Input'!C12*'8.2 Loan Repayment Input'!E12), "")</f>
        <v/>
      </c>
      <c r="F11" s="35" t="str">
        <f>IF($B11&lt;&gt;"", (IF('8.2 Loan Repayment Input'!D12="Loan", SUM(D11:E11), "")), "")</f>
        <v/>
      </c>
    </row>
    <row r="12" spans="1:6" ht="18.75" x14ac:dyDescent="0.25">
      <c r="A12" s="127"/>
      <c r="C12" s="17"/>
      <c r="D12" s="17"/>
      <c r="E12" s="130" t="s">
        <v>120</v>
      </c>
      <c r="F12" s="36" t="e">
        <f>(IF(F6&lt;&gt;"", $F$6, 0))+(IF($F$7&lt;&gt;"", $F$7, 0))+(IF($F$8&lt;&gt;"", $F$8, 0))+(IF($F$9&lt;&gt;"", $F$9, 0))+(IF($F$10&lt;&gt;"", $F$10, 0))+(IF($F$11&lt;&gt;"", $F$11, 0))</f>
        <v>#DIV/0!</v>
      </c>
    </row>
    <row r="13" spans="1:6" ht="18.75" x14ac:dyDescent="0.25">
      <c r="A13" s="40" t="s">
        <v>119</v>
      </c>
      <c r="B13" s="41"/>
      <c r="C13" s="17"/>
      <c r="D13" s="17"/>
    </row>
  </sheetData>
  <sheetProtection sheet="1" objects="1" scenarios="1"/>
  <mergeCells count="4">
    <mergeCell ref="A1:F1"/>
    <mergeCell ref="A2:F2"/>
    <mergeCell ref="A3:F3"/>
    <mergeCell ref="A4:F4"/>
  </mergeCells>
  <printOptions horizontalCentered="1" gridLines="1"/>
  <pageMargins left="0.7" right="0.7" top="0.75" bottom="0.75" header="0.3" footer="0.3"/>
  <pageSetup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U28"/>
  <sheetViews>
    <sheetView zoomScale="85" zoomScaleNormal="85" workbookViewId="0">
      <selection activeCell="L7" sqref="L7"/>
    </sheetView>
  </sheetViews>
  <sheetFormatPr defaultColWidth="9.140625" defaultRowHeight="15.75" x14ac:dyDescent="0.25"/>
  <cols>
    <col min="1" max="1" width="12.7109375" style="63" customWidth="1"/>
    <col min="2" max="2" width="9.85546875" style="63" customWidth="1"/>
    <col min="3" max="3" width="17.28515625" style="63" customWidth="1"/>
    <col min="4" max="4" width="15.5703125" style="63" customWidth="1"/>
    <col min="5" max="5" width="14.7109375" style="63" customWidth="1"/>
    <col min="6" max="7" width="22.28515625" style="63" customWidth="1"/>
    <col min="8" max="8" width="30.5703125" style="63" customWidth="1"/>
    <col min="9" max="9" width="28.7109375" style="63" customWidth="1"/>
    <col min="10" max="10" width="11.7109375" style="63" bestFit="1" customWidth="1"/>
    <col min="11" max="17" width="9.140625" style="63"/>
    <col min="18" max="19" width="9.140625" style="63" hidden="1" customWidth="1"/>
    <col min="20" max="20" width="23.85546875" style="63" hidden="1" customWidth="1"/>
    <col min="21" max="21" width="9.140625" style="63" hidden="1" customWidth="1"/>
    <col min="22" max="16384" width="9.140625" style="63"/>
  </cols>
  <sheetData>
    <row r="1" spans="1:21" ht="20.100000000000001" customHeight="1" x14ac:dyDescent="0.25">
      <c r="A1" s="187" t="s">
        <v>181</v>
      </c>
      <c r="B1" s="183"/>
      <c r="C1" s="183"/>
      <c r="D1" s="183"/>
      <c r="E1" s="183"/>
      <c r="F1" s="183"/>
      <c r="G1" s="183"/>
      <c r="H1" s="183"/>
      <c r="I1" s="183"/>
    </row>
    <row r="2" spans="1:21" ht="20.100000000000001" customHeight="1" x14ac:dyDescent="0.25">
      <c r="A2" s="187">
        <f>Input!B4</f>
        <v>0</v>
      </c>
      <c r="B2" s="183"/>
      <c r="C2" s="183"/>
      <c r="D2" s="183"/>
      <c r="E2" s="183"/>
      <c r="F2" s="183"/>
      <c r="G2" s="183"/>
      <c r="H2" s="183"/>
      <c r="I2" s="183"/>
    </row>
    <row r="3" spans="1:21" ht="20.100000000000001" customHeight="1" x14ac:dyDescent="0.25">
      <c r="A3" s="187">
        <f>Input!B5</f>
        <v>0</v>
      </c>
      <c r="B3" s="183"/>
      <c r="C3" s="183"/>
      <c r="D3" s="183"/>
      <c r="E3" s="183"/>
      <c r="F3" s="183"/>
      <c r="G3" s="183"/>
      <c r="H3" s="183"/>
      <c r="I3" s="183"/>
    </row>
    <row r="4" spans="1:21" ht="20.100000000000001" customHeight="1" x14ac:dyDescent="0.25">
      <c r="A4" s="188">
        <f>Input!B6</f>
        <v>0</v>
      </c>
      <c r="B4" s="185"/>
      <c r="C4" s="185"/>
      <c r="D4" s="185"/>
      <c r="E4" s="185"/>
      <c r="F4" s="185"/>
      <c r="G4" s="185"/>
      <c r="H4" s="185"/>
      <c r="I4" s="185"/>
    </row>
    <row r="5" spans="1:21" ht="54" customHeight="1" x14ac:dyDescent="0.25">
      <c r="A5" s="195" t="s">
        <v>83</v>
      </c>
      <c r="B5" s="196"/>
      <c r="C5" s="197"/>
      <c r="D5" s="93" t="s">
        <v>56</v>
      </c>
      <c r="E5" s="93" t="s">
        <v>49</v>
      </c>
      <c r="F5" s="93" t="s">
        <v>60</v>
      </c>
      <c r="G5" s="189" t="s">
        <v>82</v>
      </c>
      <c r="H5" s="157"/>
      <c r="I5" s="95">
        <f>SUM(F6:F7)</f>
        <v>0</v>
      </c>
      <c r="J5" s="126"/>
    </row>
    <row r="6" spans="1:21" ht="39.950000000000003" customHeight="1" x14ac:dyDescent="0.25">
      <c r="A6" s="198" t="s">
        <v>48</v>
      </c>
      <c r="B6" s="199"/>
      <c r="C6" s="200"/>
      <c r="D6" s="121"/>
      <c r="E6" s="122"/>
      <c r="F6" s="95">
        <f xml:space="preserve"> IF(S6 = TRUE, D6 * E6,"")</f>
        <v>0</v>
      </c>
      <c r="G6" s="189" t="s">
        <v>121</v>
      </c>
      <c r="H6" s="157"/>
      <c r="I6" s="95">
        <f xml:space="preserve"> I5/5000</f>
        <v>0</v>
      </c>
      <c r="R6" s="63" t="s">
        <v>46</v>
      </c>
      <c r="S6" s="110" t="b">
        <v>1</v>
      </c>
    </row>
    <row r="7" spans="1:21" ht="39.950000000000003" customHeight="1" x14ac:dyDescent="0.25">
      <c r="A7" s="198" t="s">
        <v>184</v>
      </c>
      <c r="B7" s="199"/>
      <c r="C7" s="200"/>
      <c r="D7" s="121"/>
      <c r="E7" s="122"/>
      <c r="F7" s="95" t="str">
        <f xml:space="preserve"> IF(U7 = TRUE, D7 * E7,"")</f>
        <v/>
      </c>
      <c r="G7" s="189" t="s">
        <v>37</v>
      </c>
      <c r="H7" s="157"/>
      <c r="I7" s="120"/>
      <c r="T7" s="63" t="s">
        <v>47</v>
      </c>
      <c r="U7" s="110" t="b">
        <v>0</v>
      </c>
    </row>
    <row r="8" spans="1:21" ht="93.75" customHeight="1" x14ac:dyDescent="0.25">
      <c r="A8" s="94"/>
      <c r="B8" s="96"/>
      <c r="C8" s="106" t="s">
        <v>4</v>
      </c>
      <c r="D8" s="93" t="s">
        <v>12</v>
      </c>
      <c r="E8" s="93" t="s">
        <v>38</v>
      </c>
      <c r="F8" s="132" t="s">
        <v>100</v>
      </c>
      <c r="G8" s="132" t="s">
        <v>101</v>
      </c>
      <c r="H8" s="132" t="s">
        <v>102</v>
      </c>
      <c r="I8" s="132" t="s">
        <v>103</v>
      </c>
    </row>
    <row r="9" spans="1:21" ht="20.100000000000001" customHeight="1" x14ac:dyDescent="0.25">
      <c r="A9" s="189" t="s">
        <v>87</v>
      </c>
      <c r="B9" s="190"/>
      <c r="C9" s="97" t="str">
        <f>'8.2 Loan Repayment Input'!B7</f>
        <v>CWSRF</v>
      </c>
      <c r="D9" s="98" t="e">
        <f>'8.3 Loan Repayment Output'!F6</f>
        <v>#DIV/0!</v>
      </c>
      <c r="E9" s="98">
        <f>$I$7</f>
        <v>0</v>
      </c>
      <c r="F9" s="98" t="e">
        <f>IF($D$9&lt;&gt;"", ($D$9+$E$9), $E$9)</f>
        <v>#DIV/0!</v>
      </c>
      <c r="G9" s="98" t="e">
        <f>$F9/12</f>
        <v>#DIV/0!</v>
      </c>
      <c r="H9" s="109" t="e">
        <f xml:space="preserve"> (G9 /$I$6)</f>
        <v>#DIV/0!</v>
      </c>
      <c r="I9" s="109" t="e">
        <f>($G9/($F$6/5000))</f>
        <v>#DIV/0!</v>
      </c>
    </row>
    <row r="10" spans="1:21" ht="20.100000000000001" customHeight="1" x14ac:dyDescent="0.25">
      <c r="A10" s="107"/>
      <c r="B10" s="108" t="s">
        <v>7</v>
      </c>
      <c r="C10" s="97" t="str">
        <f>IF('8.2 Loan Repayment Input'!B8&lt;&gt;"", '8.2 Loan Repayment Input'!B8, "")</f>
        <v xml:space="preserve"> </v>
      </c>
      <c r="D10" s="98" t="str">
        <f>IF('8.3 Loan Repayment Output'!F7&lt;&gt;"", '8.3 Loan Repayment Output'!F7, "")</f>
        <v/>
      </c>
      <c r="E10" s="99"/>
      <c r="F10" s="98" t="str">
        <f>IF(D10&lt;&gt;"", D10, "")</f>
        <v/>
      </c>
      <c r="G10" s="98" t="str">
        <f>IF($F10&lt;&gt;"", (F10/12), "")</f>
        <v/>
      </c>
      <c r="H10" s="109" t="str">
        <f>IF(D10&lt;&gt;"", (G10/$I$6), "")</f>
        <v/>
      </c>
      <c r="I10" s="109" t="str">
        <f>IF($G10&lt;&gt;"", ($G10/($F$6/5000)), "")</f>
        <v/>
      </c>
    </row>
    <row r="11" spans="1:21" ht="20.100000000000001" customHeight="1" x14ac:dyDescent="0.25">
      <c r="A11" s="189" t="s">
        <v>8</v>
      </c>
      <c r="B11" s="190"/>
      <c r="C11" s="97" t="str">
        <f>IF('8.2 Loan Repayment Input'!B9&lt;&gt;"", '8.2 Loan Repayment Input'!B9, "")</f>
        <v xml:space="preserve"> </v>
      </c>
      <c r="D11" s="98" t="str">
        <f>IF('8.3 Loan Repayment Output'!F8&lt;&gt;"", '8.3 Loan Repayment Output'!F8, "")</f>
        <v/>
      </c>
      <c r="E11" s="99"/>
      <c r="F11" s="98" t="str">
        <f>IF(D11&lt;&gt;"", D11, "")</f>
        <v/>
      </c>
      <c r="G11" s="98" t="str">
        <f>IF($F11&lt;&gt;"", (F11/12), "")</f>
        <v/>
      </c>
      <c r="H11" s="109" t="str">
        <f>IF(D11&lt;&gt;"", (G11/$I$6), "")</f>
        <v/>
      </c>
      <c r="I11" s="109" t="str">
        <f>IF($G11&lt;&gt;"", ($G11/($F$6/5000)), "")</f>
        <v/>
      </c>
    </row>
    <row r="12" spans="1:21" ht="20.100000000000001" customHeight="1" x14ac:dyDescent="0.25">
      <c r="A12" s="189" t="s">
        <v>9</v>
      </c>
      <c r="B12" s="190"/>
      <c r="C12" s="97" t="str">
        <f>IF('8.2 Loan Repayment Input'!B10&lt;&gt;"", '8.2 Loan Repayment Input'!B10, "")</f>
        <v/>
      </c>
      <c r="D12" s="98" t="str">
        <f>IF('8.3 Loan Repayment Output'!F9&lt;&gt;"", '8.3 Loan Repayment Output'!F9, "")</f>
        <v/>
      </c>
      <c r="E12" s="99"/>
      <c r="F12" s="98" t="str">
        <f>IF(D12&lt;&gt;"", D12, "")</f>
        <v/>
      </c>
      <c r="G12" s="98" t="str">
        <f>IF($F12&lt;&gt;"", (F12/12), "")</f>
        <v/>
      </c>
      <c r="H12" s="109" t="str">
        <f>IF(D12&lt;&gt;"", (G12/$I$6), "")</f>
        <v/>
      </c>
      <c r="I12" s="109" t="str">
        <f>IF($G12&lt;&gt;"", ($G12/($F$6/5000)), "")</f>
        <v/>
      </c>
    </row>
    <row r="13" spans="1:21" ht="20.100000000000001" customHeight="1" x14ac:dyDescent="0.25">
      <c r="A13" s="189" t="s">
        <v>10</v>
      </c>
      <c r="B13" s="190"/>
      <c r="C13" s="97" t="str">
        <f>IF('8.2 Loan Repayment Input'!B11&lt;&gt;"", '8.2 Loan Repayment Input'!B11, "")</f>
        <v/>
      </c>
      <c r="D13" s="98" t="str">
        <f>IF('8.3 Loan Repayment Output'!F10&lt;&gt;"", '8.3 Loan Repayment Output'!F10, "")</f>
        <v/>
      </c>
      <c r="E13" s="99"/>
      <c r="F13" s="98" t="str">
        <f>IF(D13&lt;&gt;"", D13, "")</f>
        <v/>
      </c>
      <c r="G13" s="98" t="str">
        <f>IF($F13&lt;&gt;"", (F13/12), "")</f>
        <v/>
      </c>
      <c r="H13" s="109" t="str">
        <f>IF(D13&lt;&gt;"", (G13/$I$6), "")</f>
        <v/>
      </c>
      <c r="I13" s="109" t="str">
        <f>IF($G13&lt;&gt;"", ($G13/($F$6/5000)), "")</f>
        <v/>
      </c>
    </row>
    <row r="14" spans="1:21" ht="20.100000000000001" customHeight="1" x14ac:dyDescent="0.25">
      <c r="A14" s="189" t="s">
        <v>11</v>
      </c>
      <c r="B14" s="190"/>
      <c r="C14" s="100" t="str">
        <f>IF('8.2 Loan Repayment Input'!B12&lt;&gt;"", '8.2 Loan Repayment Input'!B12, "")</f>
        <v/>
      </c>
      <c r="D14" s="101" t="str">
        <f>IF('8.3 Loan Repayment Output'!F11&lt;&gt;"", '8.3 Loan Repayment Output'!F11, "")</f>
        <v/>
      </c>
      <c r="E14" s="102"/>
      <c r="F14" s="101" t="str">
        <f>IF(D14&lt;&gt;"", D14, "")</f>
        <v/>
      </c>
      <c r="G14" s="98" t="str">
        <f>IF($F14&lt;&gt;"", (F14/12), "")</f>
        <v/>
      </c>
      <c r="H14" s="109" t="str">
        <f>IF(D14&lt;&gt;"", (G14/$I$6), "")</f>
        <v/>
      </c>
      <c r="I14" s="109" t="str">
        <f>IF($G14&lt;&gt;"", ($G14/($F$6/5000)), "")</f>
        <v/>
      </c>
    </row>
    <row r="15" spans="1:21" ht="20.100000000000001" customHeight="1" x14ac:dyDescent="0.25">
      <c r="A15" s="194" t="s">
        <v>107</v>
      </c>
      <c r="B15" s="194"/>
      <c r="C15" s="194"/>
      <c r="D15" s="194"/>
      <c r="E15" s="194"/>
      <c r="F15" s="103" t="e">
        <f>SUM(F9:F14)</f>
        <v>#DIV/0!</v>
      </c>
      <c r="G15" s="133"/>
      <c r="H15" s="134"/>
      <c r="I15" s="134"/>
    </row>
    <row r="16" spans="1:21" ht="20.100000000000001" customHeight="1" x14ac:dyDescent="0.25">
      <c r="A16" s="191" t="s">
        <v>106</v>
      </c>
      <c r="B16" s="192"/>
      <c r="C16" s="192"/>
      <c r="D16" s="192"/>
      <c r="E16" s="192"/>
      <c r="F16" s="193"/>
      <c r="G16" s="103" t="e">
        <f>SUM(G9:G14)</f>
        <v>#DIV/0!</v>
      </c>
      <c r="H16" s="135"/>
      <c r="I16" s="135"/>
    </row>
    <row r="17" spans="1:9" ht="20.100000000000001" customHeight="1" x14ac:dyDescent="0.25">
      <c r="A17" s="191" t="s">
        <v>105</v>
      </c>
      <c r="B17" s="192"/>
      <c r="C17" s="192"/>
      <c r="D17" s="192"/>
      <c r="E17" s="192"/>
      <c r="F17" s="192"/>
      <c r="G17" s="193"/>
      <c r="H17" s="104" t="e">
        <f>SUM(H9:H14)</f>
        <v>#DIV/0!</v>
      </c>
      <c r="I17" s="135"/>
    </row>
    <row r="18" spans="1:9" ht="20.100000000000001" customHeight="1" x14ac:dyDescent="0.25">
      <c r="A18" s="191" t="s">
        <v>104</v>
      </c>
      <c r="B18" s="192"/>
      <c r="C18" s="192"/>
      <c r="D18" s="192"/>
      <c r="E18" s="192"/>
      <c r="F18" s="192"/>
      <c r="G18" s="192"/>
      <c r="H18" s="193"/>
      <c r="I18" s="105" t="e">
        <f>SUM(I9:I14)</f>
        <v>#DIV/0!</v>
      </c>
    </row>
    <row r="19" spans="1:9" ht="20.100000000000001" customHeight="1" x14ac:dyDescent="0.25"/>
    <row r="23" spans="1:9" ht="15.75" customHeight="1" x14ac:dyDescent="0.25">
      <c r="E23" s="64"/>
      <c r="F23" s="64"/>
    </row>
    <row r="24" spans="1:9" ht="15.75" customHeight="1" x14ac:dyDescent="0.25">
      <c r="E24" s="64"/>
      <c r="F24" s="64"/>
    </row>
    <row r="25" spans="1:9" ht="15.75" customHeight="1" x14ac:dyDescent="0.25">
      <c r="E25" s="64"/>
      <c r="F25" s="64"/>
    </row>
    <row r="26" spans="1:9" ht="15.75" customHeight="1" x14ac:dyDescent="0.25">
      <c r="E26" s="64"/>
      <c r="F26" s="64"/>
    </row>
    <row r="27" spans="1:9" ht="15.75" customHeight="1" x14ac:dyDescent="0.25">
      <c r="E27" s="64"/>
      <c r="F27" s="64"/>
    </row>
    <row r="28" spans="1:9" ht="15.75" customHeight="1" x14ac:dyDescent="0.25">
      <c r="E28" s="64"/>
      <c r="F28" s="64"/>
    </row>
  </sheetData>
  <sheetProtection sheet="1" objects="1" scenarios="1"/>
  <mergeCells count="19">
    <mergeCell ref="A16:F16"/>
    <mergeCell ref="A17:G17"/>
    <mergeCell ref="A18:H18"/>
    <mergeCell ref="G5:H5"/>
    <mergeCell ref="G6:H6"/>
    <mergeCell ref="G7:H7"/>
    <mergeCell ref="A11:B11"/>
    <mergeCell ref="A12:B12"/>
    <mergeCell ref="A9:B9"/>
    <mergeCell ref="A15:E15"/>
    <mergeCell ref="A5:C5"/>
    <mergeCell ref="A6:C6"/>
    <mergeCell ref="A7:C7"/>
    <mergeCell ref="A14:B14"/>
    <mergeCell ref="A1:I1"/>
    <mergeCell ref="A2:I2"/>
    <mergeCell ref="A3:I3"/>
    <mergeCell ref="A4:I4"/>
    <mergeCell ref="A13:B13"/>
  </mergeCells>
  <phoneticPr fontId="2" type="noConversion"/>
  <printOptions horizontalCentered="1"/>
  <pageMargins left="0.25" right="0.25" top="0.5" bottom="0.5" header="0.25" footer="0.25"/>
  <pageSetup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6</xdr:row>
                    <xdr:rowOff>85725</xdr:rowOff>
                  </from>
                  <to>
                    <xdr:col>0</xdr:col>
                    <xdr:colOff>276225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</xdr:row>
                    <xdr:rowOff>38100</xdr:rowOff>
                  </from>
                  <to>
                    <xdr:col>0</xdr:col>
                    <xdr:colOff>276225</xdr:colOff>
                    <xdr:row>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26"/>
  <sheetViews>
    <sheetView zoomScaleNormal="100" workbookViewId="0">
      <selection activeCell="A2" sqref="A2:D2"/>
    </sheetView>
  </sheetViews>
  <sheetFormatPr defaultColWidth="9.140625" defaultRowHeight="15.75" x14ac:dyDescent="0.25"/>
  <cols>
    <col min="1" max="1" width="54.28515625" style="2" customWidth="1"/>
    <col min="2" max="2" width="16.7109375" style="2" customWidth="1"/>
    <col min="3" max="4" width="20.7109375" style="2" customWidth="1"/>
    <col min="5" max="5" width="18.140625" style="2" customWidth="1"/>
    <col min="6" max="7" width="20.7109375" style="2" customWidth="1"/>
    <col min="8" max="10" width="14.7109375" style="2" customWidth="1"/>
    <col min="11" max="16384" width="9.140625" style="2"/>
  </cols>
  <sheetData>
    <row r="1" spans="1:6" x14ac:dyDescent="0.25">
      <c r="A1" s="167" t="s">
        <v>182</v>
      </c>
      <c r="B1" s="181"/>
      <c r="C1" s="181"/>
      <c r="D1" s="182"/>
      <c r="E1" s="123"/>
    </row>
    <row r="2" spans="1:6" x14ac:dyDescent="0.25">
      <c r="A2" s="150">
        <f>Input!B4</f>
        <v>0</v>
      </c>
      <c r="B2" s="183"/>
      <c r="C2" s="183"/>
      <c r="D2" s="184"/>
      <c r="E2" s="55"/>
    </row>
    <row r="3" spans="1:6" x14ac:dyDescent="0.25">
      <c r="A3" s="150">
        <f>Input!B5</f>
        <v>0</v>
      </c>
      <c r="B3" s="203"/>
      <c r="C3" s="203"/>
      <c r="D3" s="204"/>
      <c r="E3" s="55"/>
    </row>
    <row r="4" spans="1:6" x14ac:dyDescent="0.25">
      <c r="A4" s="170">
        <f>Input!B6</f>
        <v>0</v>
      </c>
      <c r="B4" s="185"/>
      <c r="C4" s="185"/>
      <c r="D4" s="186"/>
      <c r="E4" s="55"/>
    </row>
    <row r="5" spans="1:6" ht="20.100000000000001" customHeight="1" x14ac:dyDescent="0.25">
      <c r="A5" s="128" t="s">
        <v>63</v>
      </c>
      <c r="B5" s="129">
        <f>'8.1 Applicant Condition'!$B$11</f>
        <v>0</v>
      </c>
      <c r="C5" s="124"/>
      <c r="E5" s="55"/>
    </row>
    <row r="6" spans="1:6" ht="20.100000000000001" customHeight="1" x14ac:dyDescent="0.25">
      <c r="A6" s="125" t="s">
        <v>62</v>
      </c>
      <c r="B6" s="60">
        <f>'8.1 Applicant Condition'!$C$11</f>
        <v>0</v>
      </c>
      <c r="C6" s="124"/>
      <c r="D6" s="123"/>
      <c r="E6" s="123"/>
    </row>
    <row r="7" spans="1:6" ht="20.100000000000001" customHeight="1" x14ac:dyDescent="0.25">
      <c r="A7" s="125" t="s">
        <v>115</v>
      </c>
      <c r="B7" s="60">
        <f>'8.1 Applicant Condition'!$B$12</f>
        <v>0</v>
      </c>
      <c r="C7" s="124"/>
      <c r="D7" s="123"/>
      <c r="E7" s="123"/>
    </row>
    <row r="8" spans="1:6" ht="78.75" x14ac:dyDescent="0.25">
      <c r="A8" s="43"/>
      <c r="B8" s="61" t="s">
        <v>4</v>
      </c>
      <c r="C8" s="136" t="s">
        <v>113</v>
      </c>
      <c r="D8" s="136" t="s">
        <v>114</v>
      </c>
      <c r="E8" s="55"/>
    </row>
    <row r="9" spans="1:6" ht="20.100000000000001" customHeight="1" x14ac:dyDescent="0.25">
      <c r="A9" s="43" t="s">
        <v>61</v>
      </c>
      <c r="B9" s="66" t="str">
        <f>IF('8.2 Loan Repayment Input'!$B7&lt;&gt;"", '8.2 Loan Repayment Input'!B7, "")</f>
        <v>CWSRF</v>
      </c>
      <c r="C9" s="60" t="e">
        <f>'8.4 User Rate Analysis'!H9</f>
        <v>#DIV/0!</v>
      </c>
      <c r="D9" s="60" t="e">
        <f>'8.4 User Rate Analysis'!I9</f>
        <v>#DIV/0!</v>
      </c>
      <c r="E9" s="52"/>
      <c r="F9" s="44"/>
    </row>
    <row r="10" spans="1:6" ht="20.100000000000001" customHeight="1" x14ac:dyDescent="0.25">
      <c r="A10" s="43" t="s">
        <v>7</v>
      </c>
      <c r="B10" s="66" t="str">
        <f>IF('8.2 Loan Repayment Input'!$B8&lt;&gt;"", '8.2 Loan Repayment Input'!B8, "")</f>
        <v xml:space="preserve"> </v>
      </c>
      <c r="C10" s="60" t="str">
        <f>'8.4 User Rate Analysis'!H10</f>
        <v/>
      </c>
      <c r="D10" s="60" t="str">
        <f>'8.4 User Rate Analysis'!I10</f>
        <v/>
      </c>
    </row>
    <row r="11" spans="1:6" ht="20.100000000000001" customHeight="1" x14ac:dyDescent="0.25">
      <c r="A11" s="43" t="s">
        <v>8</v>
      </c>
      <c r="B11" s="66" t="str">
        <f>IF('8.2 Loan Repayment Input'!$B9&lt;&gt;"", '8.2 Loan Repayment Input'!B9, "")</f>
        <v xml:space="preserve"> </v>
      </c>
      <c r="C11" s="60" t="str">
        <f>'8.4 User Rate Analysis'!H11</f>
        <v/>
      </c>
      <c r="D11" s="60" t="str">
        <f>'8.4 User Rate Analysis'!I11</f>
        <v/>
      </c>
    </row>
    <row r="12" spans="1:6" ht="20.100000000000001" customHeight="1" x14ac:dyDescent="0.25">
      <c r="A12" s="43" t="s">
        <v>9</v>
      </c>
      <c r="B12" s="66" t="str">
        <f>IF('8.2 Loan Repayment Input'!$B10&lt;&gt;"", '8.2 Loan Repayment Input'!B10, "")</f>
        <v/>
      </c>
      <c r="C12" s="60" t="str">
        <f>'8.4 User Rate Analysis'!H12</f>
        <v/>
      </c>
      <c r="D12" s="60" t="str">
        <f>'8.4 User Rate Analysis'!I12</f>
        <v/>
      </c>
    </row>
    <row r="13" spans="1:6" ht="20.100000000000001" customHeight="1" x14ac:dyDescent="0.25">
      <c r="A13" s="43" t="s">
        <v>10</v>
      </c>
      <c r="B13" s="66" t="str">
        <f>IF('8.2 Loan Repayment Input'!$B11&lt;&gt;"", '8.2 Loan Repayment Input'!B11, "")</f>
        <v/>
      </c>
      <c r="C13" s="60" t="str">
        <f>'8.4 User Rate Analysis'!H13</f>
        <v/>
      </c>
      <c r="D13" s="60" t="str">
        <f>'8.4 User Rate Analysis'!I13</f>
        <v/>
      </c>
    </row>
    <row r="14" spans="1:6" ht="20.100000000000001" customHeight="1" x14ac:dyDescent="0.25">
      <c r="A14" s="43" t="s">
        <v>11</v>
      </c>
      <c r="B14" s="66" t="str">
        <f>IF('8.2 Loan Repayment Input'!$B12&lt;&gt;"", '8.2 Loan Repayment Input'!B12, "")</f>
        <v/>
      </c>
      <c r="C14" s="60" t="str">
        <f>'8.4 User Rate Analysis'!H14</f>
        <v/>
      </c>
      <c r="D14" s="60" t="str">
        <f>'8.4 User Rate Analysis'!I14</f>
        <v/>
      </c>
    </row>
    <row r="15" spans="1:6" ht="20.100000000000001" customHeight="1" x14ac:dyDescent="0.25">
      <c r="A15" s="43"/>
      <c r="B15" s="67" t="s">
        <v>109</v>
      </c>
      <c r="C15" s="68" t="e">
        <f>IF('8.4 User Rate Analysis'!$H$17&lt;0, 0, ($C9+(IF($B10="CWSRF", C$10, (IF($B10="SRL", C$10, (IF($B10="SEL", C$10, 0))))))+(IF($B11="CWSRF", C$11, (IF($B11="SRL", C$11, (IF($B11="SEL", C$11, 0))))))+(IF($B12="CWSRF", C$12, (IF($B12="SRL", C$12, (IF($B12="SEL", C$12, 0))))))+(IF($B13="CWSRF", C$13, (IF($B13="SRL", C$13, (IF($B13="SEL", C$13, ))))))+(IF($B14="CWSRF", C$14, (IF($B14="SRL", C$14, (IF($B14="SEL", C$14, 0))))))))</f>
        <v>#DIV/0!</v>
      </c>
      <c r="D15" s="68" t="e">
        <f>IF('8.4 User Rate Analysis'!$H$17&lt;0, 0, ($D9+(IF($B10="CWSRF", D$10, (IF($B10="SRL", D$10, (IF($B10="SEL", D$10, 0))))))+(IF($B11="CWSRF", D$11, (IF($B11="SRL", D$11, (IF($B11="SEL", D$11, 0))))))+(IF($B12="CWSRF", D$12, (IF($B12="SRL", D$12, (IF($B12="SEL", D$12, 0))))))+(IF($B13="CWSRF", D$13, (IF($B13="SRL", D$13, (IF($B13="SEL", D$13, ))))))+(IF($B14="CWSRF", D$14, (IF($B14="SRL", D$14, (IF($B14="SEL", D$14, 0))))))))</f>
        <v>#DIV/0!</v>
      </c>
    </row>
    <row r="16" spans="1:6" ht="20.100000000000001" customHeight="1" x14ac:dyDescent="0.25">
      <c r="A16" s="43"/>
      <c r="B16" s="67" t="s">
        <v>64</v>
      </c>
      <c r="C16" s="68" t="e">
        <f>IF('8.4 User Rate Analysis'!$H$17&lt;0, 0, (((IF($C9&lt;&gt;"", C$9, 0))+ (IF($C10&lt;&gt;"", C$10, 0))+(IF($C11&lt;&gt;"", C$11, 0))+(IF($C12&lt;&gt;"", C$12, 0))+(IF($C13&lt;&gt;"", C$13, 0))+(IF($C14&lt;&gt;"", C$14, )))))</f>
        <v>#DIV/0!</v>
      </c>
      <c r="D16" s="68" t="e">
        <f>IF('8.4 User Rate Analysis'!$H$17&lt;0, 0, (((IF($C9&lt;&gt;"", D$9, 0))+ (IF($C10&lt;&gt;"", D$10, 0))+(IF($C11&lt;&gt;"", D$11, 0))+(IF($C12&lt;&gt;"", D$12, 0))+(IF($C13&lt;&gt;"", D$13, 0))+(IF($C14&lt;&gt;"", D$14, )))))</f>
        <v>#DIV/0!</v>
      </c>
    </row>
    <row r="17" spans="1:4" ht="20.100000000000001" customHeight="1" x14ac:dyDescent="0.25">
      <c r="A17" s="66"/>
      <c r="B17" s="67" t="s">
        <v>108</v>
      </c>
      <c r="C17" s="68" t="e">
        <f>$B$5 + C$15</f>
        <v>#DIV/0!</v>
      </c>
      <c r="D17" s="68" t="e">
        <f>$B$5 + D$15</f>
        <v>#DIV/0!</v>
      </c>
    </row>
    <row r="18" spans="1:4" ht="20.100000000000001" customHeight="1" x14ac:dyDescent="0.25">
      <c r="A18" s="201" t="s">
        <v>73</v>
      </c>
      <c r="B18" s="202"/>
      <c r="C18" s="68" t="e">
        <f>$B$5 + C$16</f>
        <v>#DIV/0!</v>
      </c>
      <c r="D18" s="68" t="e">
        <f>$B$5 + D$16</f>
        <v>#DIV/0!</v>
      </c>
    </row>
    <row r="19" spans="1:4" ht="20.100000000000001" customHeight="1" x14ac:dyDescent="0.25">
      <c r="A19" s="66"/>
      <c r="B19" s="67" t="s">
        <v>110</v>
      </c>
      <c r="C19" s="69" t="e">
        <f>(C$17 - $B$5) / $B$5</f>
        <v>#DIV/0!</v>
      </c>
      <c r="D19" s="69" t="e">
        <f>(D$17 - $B$5) / $B$5</f>
        <v>#DIV/0!</v>
      </c>
    </row>
    <row r="20" spans="1:4" ht="20.100000000000001" customHeight="1" x14ac:dyDescent="0.25">
      <c r="A20" s="201" t="s">
        <v>74</v>
      </c>
      <c r="B20" s="202"/>
      <c r="C20" s="69" t="e">
        <f>(C$18 - $B$5) / $B$5</f>
        <v>#DIV/0!</v>
      </c>
      <c r="D20" s="69" t="e">
        <f>(D$18 - $B$5) / $B$5</f>
        <v>#DIV/0!</v>
      </c>
    </row>
    <row r="21" spans="1:4" ht="20.100000000000001" customHeight="1" x14ac:dyDescent="0.25">
      <c r="A21" s="66"/>
      <c r="B21" s="67" t="s">
        <v>111</v>
      </c>
      <c r="C21" s="68" t="e">
        <f>$B$7 + C$15</f>
        <v>#DIV/0!</v>
      </c>
      <c r="D21" s="68" t="e">
        <f>$B$7 + D$15</f>
        <v>#DIV/0!</v>
      </c>
    </row>
    <row r="22" spans="1:4" ht="20.100000000000001" customHeight="1" x14ac:dyDescent="0.25">
      <c r="A22" s="66"/>
      <c r="B22" s="67" t="s">
        <v>75</v>
      </c>
      <c r="C22" s="68" t="e">
        <f>$B$7 + C$16</f>
        <v>#DIV/0!</v>
      </c>
      <c r="D22" s="68" t="e">
        <f>$B$7 + D$16</f>
        <v>#DIV/0!</v>
      </c>
    </row>
    <row r="23" spans="1:4" ht="20.100000000000001" customHeight="1" x14ac:dyDescent="0.25">
      <c r="A23" s="66"/>
      <c r="B23" s="67" t="s">
        <v>112</v>
      </c>
      <c r="C23" s="69" t="e">
        <f>($C21 - $B$7) / $B$7</f>
        <v>#DIV/0!</v>
      </c>
      <c r="D23" s="69" t="e">
        <f>($C21  -$B$7) / $B$7</f>
        <v>#DIV/0!</v>
      </c>
    </row>
    <row r="24" spans="1:4" ht="20.100000000000001" customHeight="1" x14ac:dyDescent="0.25">
      <c r="A24" s="66"/>
      <c r="B24" s="67" t="s">
        <v>76</v>
      </c>
      <c r="C24" s="69" t="e">
        <f>(C$22 - $B$7) / $B$7</f>
        <v>#DIV/0!</v>
      </c>
      <c r="D24" s="69" t="e">
        <f>(D$22 - $B$7) / $B$7</f>
        <v>#DIV/0!</v>
      </c>
    </row>
    <row r="25" spans="1:4" ht="17.25" customHeight="1" x14ac:dyDescent="0.25">
      <c r="A25" s="53" t="s">
        <v>88</v>
      </c>
      <c r="B25" s="62"/>
      <c r="C25" s="62"/>
      <c r="D25" s="62"/>
    </row>
    <row r="26" spans="1:4" ht="16.5" x14ac:dyDescent="0.25">
      <c r="A26" s="20" t="s">
        <v>57</v>
      </c>
    </row>
  </sheetData>
  <sheetProtection sheet="1" objects="1" scenarios="1"/>
  <mergeCells count="6">
    <mergeCell ref="A20:B20"/>
    <mergeCell ref="A1:D1"/>
    <mergeCell ref="A2:D2"/>
    <mergeCell ref="A3:D3"/>
    <mergeCell ref="A4:D4"/>
    <mergeCell ref="A18:B18"/>
  </mergeCells>
  <printOptions horizontalCentered="1"/>
  <pageMargins left="0.7" right="0.7" top="0.75" bottom="0.75" header="0.3" footer="0.3"/>
  <pageSetup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B12" sqref="B12"/>
    </sheetView>
  </sheetViews>
  <sheetFormatPr defaultColWidth="9.140625" defaultRowHeight="15.75" x14ac:dyDescent="0.25"/>
  <cols>
    <col min="1" max="1" width="18.42578125" style="2" customWidth="1"/>
    <col min="2" max="2" width="33.42578125" style="2" customWidth="1"/>
    <col min="3" max="9" width="20.7109375" style="2" customWidth="1"/>
    <col min="10" max="14" width="16.7109375" style="2" customWidth="1"/>
    <col min="15" max="16384" width="9.140625" style="2"/>
  </cols>
  <sheetData>
    <row r="1" spans="1:14" x14ac:dyDescent="0.25">
      <c r="A1" s="167" t="s">
        <v>183</v>
      </c>
      <c r="B1" s="168"/>
      <c r="C1" s="168"/>
      <c r="D1" s="168"/>
      <c r="E1" s="168"/>
      <c r="F1" s="169"/>
    </row>
    <row r="2" spans="1:14" x14ac:dyDescent="0.25">
      <c r="A2" s="150">
        <f>Input!B4</f>
        <v>0</v>
      </c>
      <c r="B2" s="151"/>
      <c r="C2" s="151"/>
      <c r="D2" s="151"/>
      <c r="E2" s="151"/>
      <c r="F2" s="152"/>
    </row>
    <row r="3" spans="1:14" x14ac:dyDescent="0.25">
      <c r="A3" s="150">
        <f>Input!B5</f>
        <v>0</v>
      </c>
      <c r="B3" s="151"/>
      <c r="C3" s="151"/>
      <c r="D3" s="151"/>
      <c r="E3" s="151"/>
      <c r="F3" s="152"/>
    </row>
    <row r="4" spans="1:14" x14ac:dyDescent="0.25">
      <c r="A4" s="150">
        <f>Input!B6</f>
        <v>0</v>
      </c>
      <c r="B4" s="151"/>
      <c r="C4" s="151"/>
      <c r="D4" s="151"/>
      <c r="E4" s="151"/>
      <c r="F4" s="152"/>
    </row>
    <row r="5" spans="1:14" x14ac:dyDescent="0.25">
      <c r="A5" s="82"/>
      <c r="B5" s="65" t="s">
        <v>67</v>
      </c>
      <c r="C5" s="89" t="e">
        <f>'8.1 Applicant Condition'!$B$15</f>
        <v>#DIV/0!</v>
      </c>
      <c r="D5" s="82"/>
      <c r="E5" s="59" t="s">
        <v>66</v>
      </c>
      <c r="F5" s="90" t="e">
        <f>'8.1 Applicant Condition'!$C$15</f>
        <v>#DIV/0!</v>
      </c>
    </row>
    <row r="6" spans="1:14" x14ac:dyDescent="0.25">
      <c r="A6" s="82"/>
      <c r="B6" s="65" t="s">
        <v>70</v>
      </c>
      <c r="C6" s="88">
        <f>'8.1 Applicant Condition'!B11</f>
        <v>0</v>
      </c>
      <c r="D6" s="82"/>
      <c r="E6" s="59" t="s">
        <v>71</v>
      </c>
      <c r="F6" s="91">
        <f>'8.1 Applicant Condition'!C11</f>
        <v>0</v>
      </c>
    </row>
    <row r="7" spans="1:14" x14ac:dyDescent="0.25">
      <c r="A7" s="82"/>
      <c r="B7" s="65" t="s">
        <v>72</v>
      </c>
      <c r="C7" s="88">
        <f>'8.1 Applicant Condition'!B12</f>
        <v>0</v>
      </c>
      <c r="D7" s="78"/>
      <c r="E7" s="81" t="s">
        <v>68</v>
      </c>
      <c r="F7" s="92" t="e">
        <f>'8.1 Applicant Condition'!$B$16</f>
        <v>#DIV/0!</v>
      </c>
      <c r="H7" s="71"/>
      <c r="I7" s="70"/>
    </row>
    <row r="8" spans="1:14" x14ac:dyDescent="0.25">
      <c r="A8" s="58"/>
      <c r="B8" s="65" t="s">
        <v>77</v>
      </c>
      <c r="C8" s="87">
        <f>'8.1 Applicant Condition'!B14</f>
        <v>0</v>
      </c>
      <c r="D8" s="79"/>
      <c r="E8" s="80"/>
      <c r="F8" s="80"/>
      <c r="G8" s="70"/>
      <c r="H8" s="70"/>
      <c r="I8" s="70"/>
      <c r="J8" s="70"/>
      <c r="L8" s="71"/>
      <c r="M8" s="70"/>
    </row>
    <row r="9" spans="1:14" ht="47.25" x14ac:dyDescent="0.25">
      <c r="A9" s="77"/>
      <c r="B9" s="76"/>
      <c r="C9" s="83" t="s">
        <v>85</v>
      </c>
      <c r="D9" s="83" t="s">
        <v>69</v>
      </c>
      <c r="E9" s="83" t="s">
        <v>86</v>
      </c>
      <c r="F9" s="83" t="s">
        <v>80</v>
      </c>
      <c r="G9" s="75"/>
      <c r="H9" s="70"/>
      <c r="I9" s="70"/>
      <c r="J9" s="70"/>
      <c r="L9" s="71"/>
      <c r="M9" s="70"/>
    </row>
    <row r="10" spans="1:14" ht="33" customHeight="1" x14ac:dyDescent="0.25">
      <c r="A10" s="211" t="s">
        <v>116</v>
      </c>
      <c r="B10" s="86" t="s">
        <v>65</v>
      </c>
      <c r="C10" s="84" t="e">
        <f>'8.5 User Rate Change Summary'!C17</f>
        <v>#DIV/0!</v>
      </c>
      <c r="D10" s="84" t="e">
        <f>'8.5 User Rate Change Summary'!C18</f>
        <v>#DIV/0!</v>
      </c>
      <c r="E10" s="84" t="e">
        <f>'8.5 User Rate Change Summary'!C21</f>
        <v>#DIV/0!</v>
      </c>
      <c r="F10" s="84" t="e">
        <f>'8.5 User Rate Change Summary'!C22</f>
        <v>#DIV/0!</v>
      </c>
      <c r="G10" s="70"/>
      <c r="H10" s="70"/>
      <c r="I10" s="70"/>
      <c r="J10" s="70"/>
      <c r="K10" s="70"/>
      <c r="M10" s="71"/>
      <c r="N10" s="70"/>
    </row>
    <row r="11" spans="1:14" ht="33" customHeight="1" x14ac:dyDescent="0.25">
      <c r="A11" s="212"/>
      <c r="B11" s="86" t="s">
        <v>78</v>
      </c>
      <c r="C11" s="85" t="e">
        <f>C$10/$C$8</f>
        <v>#DIV/0!</v>
      </c>
      <c r="D11" s="85" t="e">
        <f t="shared" ref="D11:F11" si="0">D$10/$C$8</f>
        <v>#DIV/0!</v>
      </c>
      <c r="E11" s="85" t="e">
        <f t="shared" si="0"/>
        <v>#DIV/0!</v>
      </c>
      <c r="F11" s="85" t="e">
        <f t="shared" si="0"/>
        <v>#DIV/0!</v>
      </c>
      <c r="G11" s="70"/>
      <c r="H11" s="70"/>
      <c r="I11" s="70"/>
      <c r="J11" s="70"/>
      <c r="K11" s="70"/>
      <c r="M11" s="71"/>
      <c r="N11" s="70"/>
    </row>
    <row r="12" spans="1:14" ht="33" customHeight="1" x14ac:dyDescent="0.25">
      <c r="A12" s="213"/>
      <c r="B12" s="86" t="s">
        <v>79</v>
      </c>
      <c r="C12" s="85" t="e">
        <f>IF(C$11&gt;=0.02, "Yes", "No")</f>
        <v>#DIV/0!</v>
      </c>
      <c r="D12" s="85" t="e">
        <f>IF(D$11&gt;=0.02, "Yes", "No")</f>
        <v>#DIV/0!</v>
      </c>
      <c r="E12" s="85" t="e">
        <f>IF(E$11&gt;=0.04, "Yes", "No")</f>
        <v>#DIV/0!</v>
      </c>
      <c r="F12" s="85" t="e">
        <f>IF(F$11&gt;=0.04, "Yes", "No")</f>
        <v>#DIV/0!</v>
      </c>
      <c r="G12" s="70"/>
      <c r="H12" s="70"/>
      <c r="I12" s="70"/>
      <c r="J12" s="70"/>
      <c r="K12" s="70"/>
      <c r="M12" s="71"/>
      <c r="N12" s="70"/>
    </row>
    <row r="13" spans="1:14" ht="33.6" customHeight="1" x14ac:dyDescent="0.25">
      <c r="A13" s="211" t="s">
        <v>117</v>
      </c>
      <c r="B13" s="86" t="s">
        <v>65</v>
      </c>
      <c r="C13" s="84" t="e">
        <f>'8.5 User Rate Change Summary'!D17</f>
        <v>#DIV/0!</v>
      </c>
      <c r="D13" s="84" t="e">
        <f>'8.5 User Rate Change Summary'!D18</f>
        <v>#DIV/0!</v>
      </c>
      <c r="E13" s="84" t="e">
        <f>'8.5 User Rate Change Summary'!D21</f>
        <v>#DIV/0!</v>
      </c>
      <c r="F13" s="84" t="e">
        <f>'8.5 User Rate Change Summary'!D22</f>
        <v>#DIV/0!</v>
      </c>
      <c r="G13" s="70"/>
      <c r="H13" s="70"/>
      <c r="I13" s="70"/>
      <c r="J13" s="70"/>
      <c r="K13" s="70"/>
      <c r="M13" s="71"/>
      <c r="N13" s="70"/>
    </row>
    <row r="14" spans="1:14" ht="33.6" customHeight="1" x14ac:dyDescent="0.25">
      <c r="A14" s="212"/>
      <c r="B14" s="86" t="s">
        <v>78</v>
      </c>
      <c r="C14" s="85" t="e">
        <f>C$13/$C$8</f>
        <v>#DIV/0!</v>
      </c>
      <c r="D14" s="85" t="e">
        <f t="shared" ref="D14:F14" si="1">D$13/$C$8</f>
        <v>#DIV/0!</v>
      </c>
      <c r="E14" s="85" t="e">
        <f t="shared" si="1"/>
        <v>#DIV/0!</v>
      </c>
      <c r="F14" s="85" t="e">
        <f t="shared" si="1"/>
        <v>#DIV/0!</v>
      </c>
      <c r="G14" s="70"/>
      <c r="H14" s="70"/>
      <c r="I14" s="70"/>
      <c r="J14" s="70"/>
      <c r="K14" s="70"/>
      <c r="M14" s="71"/>
      <c r="N14" s="70"/>
    </row>
    <row r="15" spans="1:14" ht="33.6" customHeight="1" x14ac:dyDescent="0.25">
      <c r="A15" s="213"/>
      <c r="B15" s="86" t="s">
        <v>79</v>
      </c>
      <c r="C15" s="85" t="e">
        <f>IF(C$14&gt;=0.02, "Yes", "No")</f>
        <v>#DIV/0!</v>
      </c>
      <c r="D15" s="85" t="e">
        <f t="shared" ref="D15" si="2">IF(D$14&gt;=0.02, "Yes", "No")</f>
        <v>#DIV/0!</v>
      </c>
      <c r="E15" s="85" t="e">
        <f>IF(E$14&gt;=0.04, "Yes", "No")</f>
        <v>#DIV/0!</v>
      </c>
      <c r="F15" s="85" t="e">
        <f>IF(F$14&gt;=0.04, "Yes", "No")</f>
        <v>#DIV/0!</v>
      </c>
      <c r="G15" s="70"/>
      <c r="H15" s="70"/>
      <c r="I15" s="70"/>
      <c r="J15" s="70"/>
      <c r="K15" s="70"/>
      <c r="M15" s="71"/>
      <c r="N15" s="70"/>
    </row>
    <row r="16" spans="1:14" x14ac:dyDescent="0.25">
      <c r="A16" s="207" t="s">
        <v>84</v>
      </c>
      <c r="B16" s="207"/>
      <c r="C16" s="207"/>
      <c r="D16" s="207"/>
      <c r="E16" s="207"/>
      <c r="F16" s="207"/>
      <c r="G16" s="74"/>
      <c r="H16" s="74"/>
      <c r="I16" s="73"/>
      <c r="J16" s="74"/>
      <c r="K16" s="74"/>
      <c r="L16" s="73"/>
      <c r="M16" s="74"/>
      <c r="N16" s="74"/>
    </row>
    <row r="17" spans="1:6" ht="81" customHeight="1" x14ac:dyDescent="0.25">
      <c r="A17" s="208"/>
      <c r="B17" s="209"/>
      <c r="C17" s="209"/>
      <c r="D17" s="209"/>
      <c r="E17" s="209"/>
      <c r="F17" s="210"/>
    </row>
    <row r="18" spans="1:6" ht="31.9" customHeight="1" x14ac:dyDescent="0.25">
      <c r="A18" s="205" t="s">
        <v>122</v>
      </c>
      <c r="B18" s="205"/>
      <c r="C18" s="205"/>
      <c r="D18" s="205"/>
      <c r="E18" s="205"/>
      <c r="F18" s="205"/>
    </row>
    <row r="19" spans="1:6" ht="141" customHeight="1" x14ac:dyDescent="0.25">
      <c r="A19" s="206"/>
      <c r="B19" s="206"/>
      <c r="C19" s="206"/>
      <c r="D19" s="206"/>
      <c r="E19" s="206"/>
      <c r="F19" s="206"/>
    </row>
    <row r="20" spans="1:6" x14ac:dyDescent="0.25">
      <c r="B20" s="71"/>
      <c r="C20" s="72"/>
    </row>
  </sheetData>
  <sheetProtection sheet="1" objects="1" scenarios="1"/>
  <mergeCells count="10">
    <mergeCell ref="A18:F18"/>
    <mergeCell ref="A19:F19"/>
    <mergeCell ref="A1:F1"/>
    <mergeCell ref="A16:F16"/>
    <mergeCell ref="A17:F17"/>
    <mergeCell ref="A10:A12"/>
    <mergeCell ref="A13:A15"/>
    <mergeCell ref="A2:F2"/>
    <mergeCell ref="A3:F3"/>
    <mergeCell ref="A4:F4"/>
  </mergeCells>
  <pageMargins left="0.7" right="0.7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10"/>
  <sheetViews>
    <sheetView workbookViewId="0">
      <selection activeCell="D13" sqref="D13"/>
    </sheetView>
  </sheetViews>
  <sheetFormatPr defaultRowHeight="15" x14ac:dyDescent="0.25"/>
  <cols>
    <col min="1" max="1" width="16.7109375" customWidth="1"/>
  </cols>
  <sheetData>
    <row r="2" spans="1:1" x14ac:dyDescent="0.25">
      <c r="A2" t="s">
        <v>92</v>
      </c>
    </row>
    <row r="3" spans="1:1" x14ac:dyDescent="0.25">
      <c r="A3" t="s">
        <v>18</v>
      </c>
    </row>
    <row r="4" spans="1:1" x14ac:dyDescent="0.25">
      <c r="A4" t="s">
        <v>42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93</v>
      </c>
    </row>
    <row r="8" spans="1:1" x14ac:dyDescent="0.25">
      <c r="A8" t="s">
        <v>185</v>
      </c>
    </row>
    <row r="9" spans="1:1" x14ac:dyDescent="0.25">
      <c r="A9" t="s">
        <v>94</v>
      </c>
    </row>
    <row r="10" spans="1:1" x14ac:dyDescent="0.25">
      <c r="A10" t="s">
        <v>186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5"/>
  <sheetViews>
    <sheetView workbookViewId="0">
      <selection activeCell="G10" sqref="G10"/>
    </sheetView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32</v>
      </c>
    </row>
    <row r="3" spans="1:1" x14ac:dyDescent="0.25">
      <c r="A3" t="s">
        <v>43</v>
      </c>
    </row>
    <row r="4" spans="1:1" x14ac:dyDescent="0.25">
      <c r="A4" t="s">
        <v>33</v>
      </c>
    </row>
    <row r="5" spans="1:1" x14ac:dyDescent="0.25">
      <c r="A5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18"/>
  <sheetViews>
    <sheetView workbookViewId="0">
      <selection activeCell="E14" sqref="E14"/>
    </sheetView>
  </sheetViews>
  <sheetFormatPr defaultRowHeight="15" x14ac:dyDescent="0.25"/>
  <cols>
    <col min="1" max="1" width="16.7109375" customWidth="1"/>
  </cols>
  <sheetData>
    <row r="1" spans="1:1" x14ac:dyDescent="0.25">
      <c r="A1" t="s">
        <v>50</v>
      </c>
    </row>
    <row r="2" spans="1:1" x14ac:dyDescent="0.25">
      <c r="A2" t="s">
        <v>92</v>
      </c>
    </row>
    <row r="3" spans="1:1" x14ac:dyDescent="0.25">
      <c r="A3" t="s">
        <v>18</v>
      </c>
    </row>
    <row r="4" spans="1:1" x14ac:dyDescent="0.25">
      <c r="A4" t="s">
        <v>42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93</v>
      </c>
    </row>
    <row r="8" spans="1:1" x14ac:dyDescent="0.25">
      <c r="A8" t="s">
        <v>185</v>
      </c>
    </row>
    <row r="9" spans="1:1" x14ac:dyDescent="0.25">
      <c r="A9" t="s">
        <v>94</v>
      </c>
    </row>
    <row r="10" spans="1:1" x14ac:dyDescent="0.25">
      <c r="A10" t="s">
        <v>186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36</v>
      </c>
    </row>
    <row r="18" spans="1:1" x14ac:dyDescent="0.25">
      <c r="A18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showGridLines="0" workbookViewId="0">
      <selection activeCell="K13" sqref="K13"/>
    </sheetView>
  </sheetViews>
  <sheetFormatPr defaultColWidth="8.85546875" defaultRowHeight="15.75" x14ac:dyDescent="0.25"/>
  <cols>
    <col min="1" max="16384" width="8.85546875" style="2"/>
  </cols>
  <sheetData>
    <row r="2" spans="1:13" x14ac:dyDescent="0.25">
      <c r="A2" s="73" t="s">
        <v>123</v>
      </c>
    </row>
    <row r="5" spans="1:13" ht="135.6" customHeight="1" x14ac:dyDescent="0.25">
      <c r="A5" s="139" t="s">
        <v>124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7" spans="1:13" x14ac:dyDescent="0.25">
      <c r="D7" s="71" t="s">
        <v>125</v>
      </c>
      <c r="E7" s="138" t="s">
        <v>126</v>
      </c>
    </row>
    <row r="8" spans="1:13" x14ac:dyDescent="0.25">
      <c r="D8" s="71" t="s">
        <v>127</v>
      </c>
      <c r="E8" s="138" t="s">
        <v>128</v>
      </c>
    </row>
  </sheetData>
  <sheetProtection sheet="1" objects="1" scenarios="1"/>
  <mergeCells count="1">
    <mergeCell ref="A5:M5"/>
  </mergeCells>
  <hyperlinks>
    <hyperlink ref="E7" location="Input!A1" display="Input"/>
    <hyperlink ref="E8" location="Equations!A1" display="Equation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0"/>
  <sheetViews>
    <sheetView showGridLines="0" topLeftCell="A37" workbookViewId="0">
      <selection activeCell="A53" sqref="A53"/>
    </sheetView>
  </sheetViews>
  <sheetFormatPr defaultColWidth="8.85546875" defaultRowHeight="15.75" x14ac:dyDescent="0.25"/>
  <cols>
    <col min="1" max="16384" width="8.85546875" style="2"/>
  </cols>
  <sheetData>
    <row r="2" spans="1:3" x14ac:dyDescent="0.25">
      <c r="A2" s="73" t="s">
        <v>129</v>
      </c>
    </row>
    <row r="3" spans="1:3" x14ac:dyDescent="0.25">
      <c r="B3"/>
    </row>
    <row r="8" spans="1:3" ht="18.75" x14ac:dyDescent="0.35">
      <c r="B8" s="71" t="s">
        <v>137</v>
      </c>
      <c r="C8" s="137" t="s">
        <v>132</v>
      </c>
    </row>
    <row r="9" spans="1:3" ht="18.75" x14ac:dyDescent="0.35">
      <c r="B9" s="71" t="s">
        <v>138</v>
      </c>
      <c r="C9" s="137" t="s">
        <v>133</v>
      </c>
    </row>
    <row r="10" spans="1:3" ht="18.75" x14ac:dyDescent="0.35">
      <c r="B10" s="71" t="s">
        <v>139</v>
      </c>
      <c r="C10" s="137" t="s">
        <v>134</v>
      </c>
    </row>
    <row r="11" spans="1:3" x14ac:dyDescent="0.25">
      <c r="B11" s="71" t="s">
        <v>130</v>
      </c>
      <c r="C11" s="137" t="s">
        <v>135</v>
      </c>
    </row>
    <row r="12" spans="1:3" x14ac:dyDescent="0.25">
      <c r="B12" s="71" t="s">
        <v>131</v>
      </c>
      <c r="C12" s="137" t="s">
        <v>136</v>
      </c>
    </row>
    <row r="14" spans="1:3" x14ac:dyDescent="0.25">
      <c r="A14" s="73" t="s">
        <v>140</v>
      </c>
    </row>
    <row r="16" spans="1:3" x14ac:dyDescent="0.25">
      <c r="B16"/>
    </row>
    <row r="18" spans="1:3" ht="18.75" x14ac:dyDescent="0.35">
      <c r="B18" s="71" t="s">
        <v>146</v>
      </c>
      <c r="C18" s="137" t="s">
        <v>141</v>
      </c>
    </row>
    <row r="19" spans="1:3" x14ac:dyDescent="0.25">
      <c r="B19" s="71" t="s">
        <v>144</v>
      </c>
      <c r="C19" s="137" t="s">
        <v>143</v>
      </c>
    </row>
    <row r="20" spans="1:3" x14ac:dyDescent="0.25">
      <c r="B20" s="71" t="s">
        <v>142</v>
      </c>
      <c r="C20" s="137" t="s">
        <v>145</v>
      </c>
    </row>
    <row r="22" spans="1:3" x14ac:dyDescent="0.25">
      <c r="A22" s="73" t="s">
        <v>147</v>
      </c>
    </row>
    <row r="24" spans="1:3" x14ac:dyDescent="0.25">
      <c r="B24"/>
    </row>
    <row r="27" spans="1:3" ht="18.75" x14ac:dyDescent="0.35">
      <c r="B27" s="71" t="s">
        <v>148</v>
      </c>
      <c r="C27" s="137" t="s">
        <v>150</v>
      </c>
    </row>
    <row r="28" spans="1:3" x14ac:dyDescent="0.25">
      <c r="B28" s="71" t="s">
        <v>144</v>
      </c>
      <c r="C28" s="137" t="s">
        <v>143</v>
      </c>
    </row>
    <row r="29" spans="1:3" x14ac:dyDescent="0.25">
      <c r="B29" s="71" t="s">
        <v>149</v>
      </c>
      <c r="C29" s="137" t="s">
        <v>151</v>
      </c>
    </row>
    <row r="31" spans="1:3" x14ac:dyDescent="0.25">
      <c r="A31" s="73" t="s">
        <v>152</v>
      </c>
    </row>
    <row r="33" spans="1:3" x14ac:dyDescent="0.25">
      <c r="B33"/>
    </row>
    <row r="38" spans="1:3" ht="18.75" x14ac:dyDescent="0.35">
      <c r="B38" s="71" t="s">
        <v>158</v>
      </c>
      <c r="C38" s="137" t="s">
        <v>159</v>
      </c>
    </row>
    <row r="39" spans="1:3" x14ac:dyDescent="0.25">
      <c r="B39" s="71" t="s">
        <v>153</v>
      </c>
      <c r="C39" s="137" t="s">
        <v>160</v>
      </c>
    </row>
    <row r="40" spans="1:3" x14ac:dyDescent="0.25">
      <c r="B40" s="71" t="s">
        <v>154</v>
      </c>
      <c r="C40" s="137" t="s">
        <v>161</v>
      </c>
    </row>
    <row r="41" spans="1:3" x14ac:dyDescent="0.25">
      <c r="B41" s="71" t="s">
        <v>155</v>
      </c>
      <c r="C41" s="137" t="s">
        <v>162</v>
      </c>
    </row>
    <row r="42" spans="1:3" x14ac:dyDescent="0.25">
      <c r="B42" s="71" t="s">
        <v>156</v>
      </c>
      <c r="C42" s="137" t="s">
        <v>163</v>
      </c>
    </row>
    <row r="43" spans="1:3" x14ac:dyDescent="0.25">
      <c r="B43" s="71" t="s">
        <v>157</v>
      </c>
      <c r="C43" s="137" t="s">
        <v>164</v>
      </c>
    </row>
    <row r="45" spans="1:3" x14ac:dyDescent="0.25">
      <c r="A45" s="73" t="s">
        <v>165</v>
      </c>
    </row>
    <row r="47" spans="1:3" x14ac:dyDescent="0.25">
      <c r="B47"/>
    </row>
    <row r="49" spans="1:3" ht="18.75" x14ac:dyDescent="0.35">
      <c r="B49" s="71" t="s">
        <v>172</v>
      </c>
      <c r="C49" s="137" t="s">
        <v>167</v>
      </c>
    </row>
    <row r="50" spans="1:3" ht="18.75" x14ac:dyDescent="0.35">
      <c r="B50" s="71" t="s">
        <v>173</v>
      </c>
      <c r="C50" s="137" t="s">
        <v>168</v>
      </c>
    </row>
    <row r="51" spans="1:3" ht="18.75" x14ac:dyDescent="0.35">
      <c r="B51" s="71" t="s">
        <v>166</v>
      </c>
      <c r="C51" s="137" t="s">
        <v>169</v>
      </c>
    </row>
    <row r="53" spans="1:3" x14ac:dyDescent="0.25">
      <c r="A53" s="73" t="s">
        <v>170</v>
      </c>
    </row>
    <row r="55" spans="1:3" x14ac:dyDescent="0.25">
      <c r="B55"/>
    </row>
    <row r="58" spans="1:3" x14ac:dyDescent="0.25">
      <c r="B58" s="71" t="s">
        <v>171</v>
      </c>
      <c r="C58" s="137" t="s">
        <v>174</v>
      </c>
    </row>
    <row r="59" spans="1:3" ht="18.75" x14ac:dyDescent="0.35">
      <c r="B59" s="71" t="s">
        <v>172</v>
      </c>
      <c r="C59" s="137" t="s">
        <v>175</v>
      </c>
    </row>
    <row r="60" spans="1:3" ht="18.75" x14ac:dyDescent="0.35">
      <c r="B60" s="71" t="s">
        <v>173</v>
      </c>
      <c r="C60" s="137" t="s">
        <v>176</v>
      </c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6"/>
  <sheetViews>
    <sheetView zoomScaleNormal="100" workbookViewId="0">
      <selection activeCell="B7" sqref="B7"/>
    </sheetView>
  </sheetViews>
  <sheetFormatPr defaultRowHeight="15" x14ac:dyDescent="0.25"/>
  <cols>
    <col min="1" max="1" width="30.7109375" customWidth="1"/>
    <col min="2" max="2" width="54.7109375" customWidth="1"/>
  </cols>
  <sheetData>
    <row r="2" spans="1:2" x14ac:dyDescent="0.25">
      <c r="A2" s="140" t="s">
        <v>39</v>
      </c>
      <c r="B2" s="140"/>
    </row>
    <row r="4" spans="1:2" x14ac:dyDescent="0.25">
      <c r="A4" s="1" t="s">
        <v>6</v>
      </c>
      <c r="B4" s="111"/>
    </row>
    <row r="5" spans="1:2" x14ac:dyDescent="0.25">
      <c r="A5" s="1" t="s">
        <v>89</v>
      </c>
      <c r="B5" s="111"/>
    </row>
    <row r="6" spans="1:2" x14ac:dyDescent="0.25">
      <c r="A6" s="1" t="s">
        <v>15</v>
      </c>
      <c r="B6" s="111"/>
    </row>
  </sheetData>
  <sheetProtection sheet="1" objects="1" scenarios="1"/>
  <mergeCells count="1">
    <mergeCell ref="A2:B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18"/>
  <sheetViews>
    <sheetView tabSelected="1" zoomScaleNormal="100" workbookViewId="0">
      <selection activeCell="A2" sqref="A2:C2"/>
    </sheetView>
  </sheetViews>
  <sheetFormatPr defaultColWidth="9.140625" defaultRowHeight="15.75" x14ac:dyDescent="0.25"/>
  <cols>
    <col min="1" max="1" width="50.140625" style="2" customWidth="1"/>
    <col min="2" max="2" width="24.85546875" style="2" customWidth="1"/>
    <col min="3" max="3" width="24.140625" style="2" customWidth="1"/>
    <col min="4" max="4" width="21.42578125" style="2" customWidth="1"/>
    <col min="5" max="5" width="9.140625" style="2"/>
    <col min="6" max="6" width="18.5703125" style="2" customWidth="1"/>
    <col min="7" max="16384" width="9.140625" style="2"/>
  </cols>
  <sheetData>
    <row r="1" spans="1:3" x14ac:dyDescent="0.25">
      <c r="A1" s="147" t="s">
        <v>177</v>
      </c>
      <c r="B1" s="148"/>
      <c r="C1" s="149"/>
    </row>
    <row r="2" spans="1:3" x14ac:dyDescent="0.25">
      <c r="A2" s="150">
        <f>Input!B4</f>
        <v>0</v>
      </c>
      <c r="B2" s="151"/>
      <c r="C2" s="152"/>
    </row>
    <row r="3" spans="1:3" x14ac:dyDescent="0.25">
      <c r="A3" s="150">
        <f>Input!B6</f>
        <v>0</v>
      </c>
      <c r="B3" s="151"/>
      <c r="C3" s="152"/>
    </row>
    <row r="4" spans="1:3" x14ac:dyDescent="0.25">
      <c r="A4" s="155" t="s">
        <v>16</v>
      </c>
      <c r="B4" s="156"/>
      <c r="C4" s="157"/>
    </row>
    <row r="5" spans="1:3" ht="46.5" customHeight="1" x14ac:dyDescent="0.25">
      <c r="A5" s="158" t="s">
        <v>55</v>
      </c>
      <c r="B5" s="159"/>
      <c r="C5" s="160"/>
    </row>
    <row r="6" spans="1:3" ht="39.75" customHeight="1" x14ac:dyDescent="0.25">
      <c r="A6" s="47"/>
      <c r="B6" s="33" t="s">
        <v>52</v>
      </c>
      <c r="C6" s="33" t="s">
        <v>53</v>
      </c>
    </row>
    <row r="7" spans="1:3" x14ac:dyDescent="0.25">
      <c r="A7" s="42" t="s">
        <v>51</v>
      </c>
      <c r="B7" s="112"/>
      <c r="C7" s="113"/>
    </row>
    <row r="8" spans="1:3" x14ac:dyDescent="0.25">
      <c r="A8" s="3" t="s">
        <v>0</v>
      </c>
      <c r="B8" s="114"/>
      <c r="C8" s="114"/>
    </row>
    <row r="9" spans="1:3" x14ac:dyDescent="0.25">
      <c r="A9" s="4" t="s">
        <v>17</v>
      </c>
      <c r="B9" s="115"/>
      <c r="C9" s="113"/>
    </row>
    <row r="10" spans="1:3" x14ac:dyDescent="0.25">
      <c r="A10" s="3" t="s">
        <v>1</v>
      </c>
      <c r="B10" s="114"/>
      <c r="C10" s="114"/>
    </row>
    <row r="11" spans="1:3" ht="16.5" customHeight="1" x14ac:dyDescent="0.25">
      <c r="A11" s="43" t="s">
        <v>59</v>
      </c>
      <c r="B11" s="49">
        <f>IF($B$7="Uniform", ($B$8+($B$10*(5-$B$9))), ($B$10*5))</f>
        <v>0</v>
      </c>
      <c r="C11" s="49">
        <f>IF($C$7="Uniform", ($C$8+($C$10*(5-$C$9))), ($C$10*5))</f>
        <v>0</v>
      </c>
    </row>
    <row r="12" spans="1:3" ht="33.75" customHeight="1" x14ac:dyDescent="0.25">
      <c r="A12" s="54" t="s">
        <v>81</v>
      </c>
      <c r="B12" s="161">
        <f>B11+C11</f>
        <v>0</v>
      </c>
      <c r="C12" s="162"/>
    </row>
    <row r="13" spans="1:3" x14ac:dyDescent="0.25">
      <c r="A13" s="3" t="s">
        <v>2</v>
      </c>
      <c r="B13" s="163"/>
      <c r="C13" s="164"/>
    </row>
    <row r="14" spans="1:3" x14ac:dyDescent="0.25">
      <c r="A14" s="43" t="s">
        <v>45</v>
      </c>
      <c r="B14" s="165">
        <f>B13/12</f>
        <v>0</v>
      </c>
      <c r="C14" s="157"/>
    </row>
    <row r="15" spans="1:3" x14ac:dyDescent="0.25">
      <c r="A15" s="48" t="s">
        <v>54</v>
      </c>
      <c r="B15" s="50" t="e">
        <f xml:space="preserve"> $B$11/$B$14</f>
        <v>#DIV/0!</v>
      </c>
      <c r="C15" s="50" t="e">
        <f xml:space="preserve"> $C$11/$B$14</f>
        <v>#DIV/0!</v>
      </c>
    </row>
    <row r="16" spans="1:3" x14ac:dyDescent="0.25">
      <c r="A16" s="51" t="s">
        <v>58</v>
      </c>
      <c r="B16" s="153" t="e">
        <f>$B12/$B14</f>
        <v>#DIV/0!</v>
      </c>
      <c r="C16" s="154"/>
    </row>
    <row r="17" spans="1:3" x14ac:dyDescent="0.25">
      <c r="A17" s="141" t="s">
        <v>178</v>
      </c>
      <c r="B17" s="142"/>
      <c r="C17" s="143"/>
    </row>
    <row r="18" spans="1:3" ht="126" customHeight="1" x14ac:dyDescent="0.25">
      <c r="A18" s="144"/>
      <c r="B18" s="145"/>
      <c r="C18" s="146"/>
    </row>
  </sheetData>
  <sheetProtection sheet="1" objects="1" scenarios="1"/>
  <mergeCells count="11">
    <mergeCell ref="A17:C17"/>
    <mergeCell ref="A18:C18"/>
    <mergeCell ref="A1:C1"/>
    <mergeCell ref="A2:C2"/>
    <mergeCell ref="B16:C16"/>
    <mergeCell ref="A3:C3"/>
    <mergeCell ref="A4:C4"/>
    <mergeCell ref="A5:C5"/>
    <mergeCell ref="B12:C12"/>
    <mergeCell ref="B13:C13"/>
    <mergeCell ref="B14:C14"/>
  </mergeCells>
  <phoneticPr fontId="2" type="noConversion"/>
  <printOptions horizontalCentered="1"/>
  <pageMargins left="0.5" right="0.5" top="0.75" bottom="0.75" header="0.3" footer="0.3"/>
  <pageSetup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Structure!A1:A3</xm:f>
          </x14:formula1>
          <xm:sqref>C7</xm:sqref>
        </x14:dataValidation>
        <x14:dataValidation type="list" allowBlank="1" showInputMessage="1" showErrorMessage="1">
          <x14:formula1>
            <xm:f>Structure!A1:A3</xm:f>
          </x14:formula1>
          <xm:sqref>B7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32"/>
  <sheetViews>
    <sheetView zoomScaleNormal="100" workbookViewId="0">
      <selection activeCell="G16" sqref="G16"/>
    </sheetView>
  </sheetViews>
  <sheetFormatPr defaultColWidth="9.140625" defaultRowHeight="15.75" x14ac:dyDescent="0.25"/>
  <cols>
    <col min="1" max="1" width="24.7109375" style="2" customWidth="1"/>
    <col min="2" max="3" width="14.7109375" style="2" customWidth="1"/>
    <col min="4" max="4" width="20" style="2" customWidth="1"/>
    <col min="5" max="5" width="16.42578125" style="2" customWidth="1"/>
    <col min="6" max="6" width="14.7109375" style="2" customWidth="1"/>
    <col min="7" max="9" width="12.7109375" style="2" customWidth="1"/>
    <col min="10" max="16384" width="9.140625" style="2"/>
  </cols>
  <sheetData>
    <row r="1" spans="1:9" x14ac:dyDescent="0.25">
      <c r="A1" s="167" t="s">
        <v>179</v>
      </c>
      <c r="B1" s="168"/>
      <c r="C1" s="168"/>
      <c r="D1" s="168"/>
      <c r="E1" s="168"/>
      <c r="F1" s="169"/>
    </row>
    <row r="2" spans="1:9" x14ac:dyDescent="0.25">
      <c r="A2" s="150">
        <f>Input!B4</f>
        <v>0</v>
      </c>
      <c r="B2" s="151"/>
      <c r="C2" s="151"/>
      <c r="D2" s="151"/>
      <c r="E2" s="151"/>
      <c r="F2" s="152"/>
    </row>
    <row r="3" spans="1:9" x14ac:dyDescent="0.25">
      <c r="A3" s="150">
        <f>Input!B5</f>
        <v>0</v>
      </c>
      <c r="B3" s="151"/>
      <c r="C3" s="151"/>
      <c r="D3" s="151"/>
      <c r="E3" s="151"/>
      <c r="F3" s="152"/>
    </row>
    <row r="4" spans="1:9" x14ac:dyDescent="0.25">
      <c r="A4" s="170">
        <f>Input!B6</f>
        <v>0</v>
      </c>
      <c r="B4" s="171"/>
      <c r="C4" s="171"/>
      <c r="D4" s="171"/>
      <c r="E4" s="171"/>
      <c r="F4" s="172"/>
    </row>
    <row r="5" spans="1:9" x14ac:dyDescent="0.25">
      <c r="A5" s="175" t="s">
        <v>35</v>
      </c>
      <c r="B5" s="176"/>
      <c r="C5" s="176"/>
      <c r="D5" s="176"/>
      <c r="E5" s="176"/>
      <c r="F5" s="177"/>
    </row>
    <row r="6" spans="1:9" ht="66" x14ac:dyDescent="0.25">
      <c r="A6" s="5"/>
      <c r="B6" s="29" t="s">
        <v>26</v>
      </c>
      <c r="C6" s="30" t="s">
        <v>3</v>
      </c>
      <c r="D6" s="29" t="s">
        <v>5</v>
      </c>
      <c r="E6" s="136" t="s">
        <v>190</v>
      </c>
      <c r="F6" s="29" t="s">
        <v>40</v>
      </c>
      <c r="G6" s="6"/>
      <c r="H6" s="6"/>
    </row>
    <row r="7" spans="1:9" x14ac:dyDescent="0.25">
      <c r="A7" s="43" t="s">
        <v>191</v>
      </c>
      <c r="B7" s="116" t="s">
        <v>18</v>
      </c>
      <c r="C7" s="112"/>
      <c r="D7" s="115" t="s">
        <v>32</v>
      </c>
      <c r="E7" s="117"/>
      <c r="F7" s="118"/>
      <c r="G7" s="7"/>
      <c r="H7" s="7"/>
    </row>
    <row r="8" spans="1:9" x14ac:dyDescent="0.25">
      <c r="A8" s="38" t="s">
        <v>27</v>
      </c>
      <c r="B8" s="116" t="s">
        <v>50</v>
      </c>
      <c r="C8" s="112"/>
      <c r="D8" s="115" t="s">
        <v>50</v>
      </c>
      <c r="E8" s="117"/>
      <c r="F8" s="118"/>
      <c r="G8" s="7"/>
      <c r="H8" s="7"/>
    </row>
    <row r="9" spans="1:9" x14ac:dyDescent="0.25">
      <c r="A9" s="38" t="s">
        <v>28</v>
      </c>
      <c r="B9" s="116" t="s">
        <v>50</v>
      </c>
      <c r="C9" s="112"/>
      <c r="D9" s="115"/>
      <c r="E9" s="117"/>
      <c r="F9" s="118"/>
      <c r="G9" s="7"/>
      <c r="H9" s="7"/>
    </row>
    <row r="10" spans="1:9" x14ac:dyDescent="0.25">
      <c r="A10" s="38" t="s">
        <v>29</v>
      </c>
      <c r="B10" s="116"/>
      <c r="C10" s="112"/>
      <c r="D10" s="115"/>
      <c r="E10" s="117"/>
      <c r="F10" s="118"/>
      <c r="G10" s="7"/>
      <c r="H10" s="7"/>
    </row>
    <row r="11" spans="1:9" x14ac:dyDescent="0.25">
      <c r="A11" s="38" t="s">
        <v>30</v>
      </c>
      <c r="B11" s="116"/>
      <c r="C11" s="112"/>
      <c r="D11" s="115"/>
      <c r="E11" s="117"/>
      <c r="F11" s="118"/>
      <c r="G11" s="7"/>
      <c r="H11" s="7"/>
    </row>
    <row r="12" spans="1:9" x14ac:dyDescent="0.25">
      <c r="A12" s="39" t="s">
        <v>31</v>
      </c>
      <c r="B12" s="116"/>
      <c r="C12" s="112"/>
      <c r="D12" s="115"/>
      <c r="E12" s="117"/>
      <c r="F12" s="118"/>
      <c r="G12" s="7"/>
      <c r="H12" s="7"/>
    </row>
    <row r="13" spans="1:9" x14ac:dyDescent="0.25">
      <c r="B13" s="27" t="s">
        <v>95</v>
      </c>
      <c r="C13" s="119"/>
      <c r="D13" s="28" t="s">
        <v>41</v>
      </c>
      <c r="E13" s="173"/>
      <c r="F13" s="174"/>
      <c r="G13" s="7"/>
      <c r="H13" s="7"/>
      <c r="I13" s="7"/>
    </row>
    <row r="14" spans="1:9" ht="30.75" customHeight="1" x14ac:dyDescent="0.25">
      <c r="A14" s="178" t="s">
        <v>96</v>
      </c>
      <c r="B14" s="178"/>
      <c r="C14" s="37">
        <f>SUM(C7:C12)</f>
        <v>0</v>
      </c>
      <c r="D14" s="27"/>
      <c r="E14" s="31"/>
      <c r="F14" s="31"/>
      <c r="G14" s="7"/>
      <c r="H14" s="7"/>
      <c r="I14" s="7"/>
    </row>
    <row r="15" spans="1:9" ht="31.9" customHeight="1" x14ac:dyDescent="0.25">
      <c r="A15" s="179" t="s">
        <v>97</v>
      </c>
      <c r="B15" s="180"/>
      <c r="C15" s="32">
        <f>SUM(C7:C13)</f>
        <v>0</v>
      </c>
      <c r="E15" s="8"/>
      <c r="F15" s="9"/>
    </row>
    <row r="16" spans="1:9" ht="16.5" x14ac:dyDescent="0.25">
      <c r="A16" s="20" t="s">
        <v>188</v>
      </c>
      <c r="B16" s="21"/>
      <c r="C16" s="22"/>
      <c r="D16" s="22"/>
      <c r="E16" s="23"/>
      <c r="F16" s="24"/>
    </row>
    <row r="17" spans="1:6" x14ac:dyDescent="0.25">
      <c r="A17" s="20" t="s">
        <v>187</v>
      </c>
      <c r="B17" s="21"/>
      <c r="C17" s="22"/>
      <c r="D17" s="22"/>
      <c r="E17" s="23"/>
      <c r="F17" s="24"/>
    </row>
    <row r="18" spans="1:6" ht="16.5" x14ac:dyDescent="0.25">
      <c r="A18" s="20" t="s">
        <v>189</v>
      </c>
      <c r="B18" s="25"/>
      <c r="C18" s="22"/>
      <c r="D18" s="22"/>
      <c r="E18" s="23"/>
      <c r="F18" s="24"/>
    </row>
    <row r="19" spans="1:6" x14ac:dyDescent="0.25">
      <c r="A19" s="166"/>
      <c r="B19" s="166"/>
      <c r="C19" s="166"/>
      <c r="D19" s="166"/>
      <c r="E19" s="166"/>
      <c r="F19" s="166"/>
    </row>
    <row r="20" spans="1:6" x14ac:dyDescent="0.25">
      <c r="A20" s="22"/>
      <c r="B20" s="25"/>
      <c r="C20" s="22"/>
      <c r="D20" s="22"/>
      <c r="E20" s="23"/>
      <c r="F20" s="24"/>
    </row>
    <row r="21" spans="1:6" x14ac:dyDescent="0.25">
      <c r="A21" s="20"/>
      <c r="B21" s="25"/>
      <c r="C21" s="22"/>
      <c r="D21" s="22"/>
      <c r="E21" s="23"/>
      <c r="F21" s="24"/>
    </row>
    <row r="22" spans="1:6" x14ac:dyDescent="0.25">
      <c r="A22" s="45"/>
      <c r="B22" s="46"/>
      <c r="C22" s="26"/>
      <c r="D22" s="26"/>
      <c r="E22" s="26"/>
      <c r="F22" s="26"/>
    </row>
    <row r="23" spans="1:6" x14ac:dyDescent="0.25">
      <c r="A23" s="12"/>
      <c r="B23" s="46"/>
      <c r="C23" s="14"/>
      <c r="D23" s="14"/>
      <c r="E23" s="15"/>
      <c r="F23" s="13"/>
    </row>
    <row r="24" spans="1:6" x14ac:dyDescent="0.25">
      <c r="A24" s="16"/>
      <c r="B24" s="46"/>
      <c r="C24" s="17"/>
      <c r="D24" s="17"/>
      <c r="E24" s="17"/>
      <c r="F24" s="18"/>
    </row>
    <row r="25" spans="1:6" x14ac:dyDescent="0.25">
      <c r="A25" s="16"/>
      <c r="B25" s="9"/>
      <c r="C25" s="17"/>
      <c r="D25" s="17"/>
      <c r="E25" s="17"/>
      <c r="F25" s="18"/>
    </row>
    <row r="26" spans="1:6" x14ac:dyDescent="0.25">
      <c r="A26" s="19"/>
      <c r="B26" s="9"/>
      <c r="C26" s="17"/>
      <c r="D26" s="17"/>
      <c r="E26" s="17"/>
      <c r="F26" s="18"/>
    </row>
    <row r="27" spans="1:6" x14ac:dyDescent="0.25">
      <c r="A27" s="19"/>
      <c r="B27" s="9"/>
      <c r="C27" s="17"/>
      <c r="D27" s="17"/>
      <c r="E27" s="17"/>
      <c r="F27" s="18"/>
    </row>
    <row r="28" spans="1:6" x14ac:dyDescent="0.25">
      <c r="A28" s="19"/>
      <c r="B28" s="9"/>
      <c r="C28" s="17"/>
      <c r="D28" s="17"/>
      <c r="E28" s="17"/>
      <c r="F28" s="18"/>
    </row>
    <row r="29" spans="1:6" x14ac:dyDescent="0.25">
      <c r="A29" s="19"/>
      <c r="B29" s="9"/>
      <c r="C29" s="17"/>
      <c r="D29" s="17"/>
      <c r="E29" s="17"/>
      <c r="F29" s="18"/>
    </row>
    <row r="30" spans="1:6" x14ac:dyDescent="0.25">
      <c r="A30" s="19"/>
      <c r="B30" s="9"/>
      <c r="C30" s="17"/>
      <c r="D30" s="17"/>
      <c r="E30" s="17"/>
      <c r="F30" s="18"/>
    </row>
    <row r="31" spans="1:6" x14ac:dyDescent="0.25">
      <c r="A31" s="10"/>
      <c r="B31" s="11"/>
      <c r="E31" s="8"/>
      <c r="F31" s="9"/>
    </row>
    <row r="32" spans="1:6" x14ac:dyDescent="0.25">
      <c r="A32" s="10"/>
      <c r="B32" s="11"/>
      <c r="E32" s="8"/>
      <c r="F32" s="9"/>
    </row>
  </sheetData>
  <sheetProtection sheet="1" objects="1" scenarios="1"/>
  <dataConsolidate/>
  <mergeCells count="9">
    <mergeCell ref="A19:F19"/>
    <mergeCell ref="A1:F1"/>
    <mergeCell ref="A2:F2"/>
    <mergeCell ref="A3:F3"/>
    <mergeCell ref="A4:F4"/>
    <mergeCell ref="E13:F13"/>
    <mergeCell ref="A5:F5"/>
    <mergeCell ref="A14:B14"/>
    <mergeCell ref="A15:B15"/>
  </mergeCells>
  <phoneticPr fontId="2" type="noConversion"/>
  <printOptions horizontalCentered="1" gridLines="1"/>
  <pageMargins left="0.5" right="0.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Main!$A$1:A10</xm:f>
          </x14:formula1>
          <xm:sqref>B7</xm:sqref>
        </x14:dataValidation>
        <x14:dataValidation type="list" allowBlank="1" showInputMessage="1" showErrorMessage="1">
          <x14:formula1>
            <xm:f>Main!A1:A7</xm:f>
          </x14:formula1>
          <xm:sqref>B7</xm:sqref>
        </x14:dataValidation>
        <x14:dataValidation type="list" allowBlank="1" showInputMessage="1" showErrorMessage="1">
          <x14:formula1>
            <xm:f>Funding!A1:A18</xm:f>
          </x14:formula1>
          <xm:sqref>B12</xm:sqref>
        </x14:dataValidation>
        <x14:dataValidation type="list" showInputMessage="1" showErrorMessage="1">
          <x14:formula1>
            <xm:f>Funding!A1:A18</xm:f>
          </x14:formula1>
          <xm:sqref>B8</xm:sqref>
        </x14:dataValidation>
        <x14:dataValidation type="list" allowBlank="1" showInputMessage="1" showErrorMessage="1">
          <x14:formula1>
            <xm:f>Type!A2:A5</xm:f>
          </x14:formula1>
          <xm:sqref>D7</xm:sqref>
        </x14:dataValidation>
        <x14:dataValidation type="list" allowBlank="1" showInputMessage="1" showErrorMessage="1">
          <x14:formula1>
            <xm:f>Funding!A1:A18</xm:f>
          </x14:formula1>
          <xm:sqref>B9</xm:sqref>
        </x14:dataValidation>
        <x14:dataValidation type="list" allowBlank="1" showInputMessage="1" showErrorMessage="1">
          <x14:formula1>
            <xm:f>Type!A1:A5</xm:f>
          </x14:formula1>
          <xm:sqref>D8</xm:sqref>
        </x14:dataValidation>
        <x14:dataValidation type="list" allowBlank="1" showInputMessage="1" showErrorMessage="1">
          <x14:formula1>
            <xm:f>Funding!A1:A18</xm:f>
          </x14:formula1>
          <xm:sqref>B10</xm:sqref>
        </x14:dataValidation>
        <x14:dataValidation type="list" allowBlank="1" showInputMessage="1" showErrorMessage="1">
          <x14:formula1>
            <xm:f>Funding!A1:A18</xm:f>
          </x14:formula1>
          <xm:sqref>B11</xm:sqref>
        </x14:dataValidation>
        <x14:dataValidation type="list" allowBlank="1" showInputMessage="1" showErrorMessage="1">
          <x14:formula1>
            <xm:f>Type!A1:A5</xm:f>
          </x14:formula1>
          <xm:sqref>D9</xm:sqref>
        </x14:dataValidation>
        <x14:dataValidation type="list" allowBlank="1" showInputMessage="1" showErrorMessage="1">
          <x14:formula1>
            <xm:f>Type!A1:A5</xm:f>
          </x14:formula1>
          <xm:sqref>D10</xm:sqref>
        </x14:dataValidation>
        <x14:dataValidation type="list" allowBlank="1" showInputMessage="1" showErrorMessage="1">
          <x14:formula1>
            <xm:f>Type!A1:A5</xm:f>
          </x14:formula1>
          <xm:sqref>D11</xm:sqref>
        </x14:dataValidation>
        <x14:dataValidation type="list" allowBlank="1" showInputMessage="1" showErrorMessage="1">
          <x14:formula1>
            <xm:f>Type!A1:A5</xm:f>
          </x14:formula1>
          <xm:sqref>D12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Structure</vt:lpstr>
      <vt:lpstr>Main</vt:lpstr>
      <vt:lpstr>Type</vt:lpstr>
      <vt:lpstr>Funding</vt:lpstr>
      <vt:lpstr>Introduction</vt:lpstr>
      <vt:lpstr>Equations</vt:lpstr>
      <vt:lpstr>Input</vt:lpstr>
      <vt:lpstr>8.1 Applicant Condition</vt:lpstr>
      <vt:lpstr>8.2 Loan Repayment Input</vt:lpstr>
      <vt:lpstr>8.3 Loan Repayment Output</vt:lpstr>
      <vt:lpstr>8.4 User Rate Analysis</vt:lpstr>
      <vt:lpstr>8.5 User Rate Change Summary</vt:lpstr>
      <vt:lpstr>8.6 Impact to Bills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Baltzer, James E</cp:lastModifiedBy>
  <cp:lastPrinted>2017-09-08T20:26:33Z</cp:lastPrinted>
  <dcterms:created xsi:type="dcterms:W3CDTF">2010-02-26T16:34:50Z</dcterms:created>
  <dcterms:modified xsi:type="dcterms:W3CDTF">2017-09-08T20:48:03Z</dcterms:modified>
</cp:coreProperties>
</file>