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c-nasvm01.eads.ncads.net\DMS\EEP02\Shared\Operations\Science &amp; Analysis\Arevisit guidance 2019\for website\"/>
    </mc:Choice>
  </mc:AlternateContent>
  <bookViews>
    <workbookView xWindow="0" yWindow="0" windowWidth="19875" windowHeight="5175"/>
  </bookViews>
  <sheets>
    <sheet name="Quantities and Credits" sheetId="11" r:id="rId1"/>
    <sheet name="Project Attribute Table" sheetId="2" r:id="rId2"/>
    <sheet name="Morph Table Essential Param" sheetId="4" r:id="rId3"/>
    <sheet name="XS Data &amp; Plots" sheetId="9" r:id="rId4"/>
    <sheet name="grain size analysis" sheetId="7" r:id="rId5"/>
    <sheet name="Raw GW and Precip Data" sheetId="6" r:id="rId6"/>
  </sheets>
  <externalReferences>
    <externalReference r:id="rId7"/>
  </externalReferences>
  <definedNames>
    <definedName name="LPnotes" localSheetId="0">#REF!</definedName>
    <definedName name="LPnotes" localSheetId="3">#REF!</definedName>
    <definedName name="LPnotes">#REF!</definedName>
    <definedName name="MY" localSheetId="0">#REF!</definedName>
    <definedName name="MY" localSheetId="3">#REF!</definedName>
    <definedName name="MY">#REF!</definedName>
    <definedName name="_xlnm.Print_Area" localSheetId="1">'Project Attribute Table'!#REF!</definedName>
    <definedName name="_xlnm.Print_Area" localSheetId="0">'Quantities and Credits'!#REF!</definedName>
    <definedName name="Unit" localSheetId="0">#REF!</definedName>
    <definedName name="Unit" localSheetId="3">#REF!</definedName>
    <definedName name="Unit">#REF!</definedName>
    <definedName name="XSnotes" localSheetId="0">#REF!</definedName>
    <definedName name="XSnotes" localSheetId="3">#REF!</definedName>
    <definedName name="XSno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D36" i="7"/>
  <c r="F35" i="7" s="1"/>
  <c r="E35" i="7"/>
  <c r="E34" i="7"/>
  <c r="E33" i="7"/>
  <c r="F32" i="7"/>
  <c r="E32" i="7"/>
  <c r="E31" i="7"/>
  <c r="F30" i="7"/>
  <c r="E30" i="7"/>
  <c r="F28" i="7"/>
  <c r="E28" i="7"/>
  <c r="E27" i="7"/>
  <c r="F26" i="7"/>
  <c r="E26" i="7"/>
  <c r="E25" i="7"/>
  <c r="F24" i="7"/>
  <c r="E24" i="7"/>
  <c r="E23" i="7"/>
  <c r="F22" i="7"/>
  <c r="E22" i="7"/>
  <c r="E21" i="7"/>
  <c r="F20" i="7"/>
  <c r="E20" i="7"/>
  <c r="E19" i="7"/>
  <c r="F18" i="7"/>
  <c r="E18" i="7"/>
  <c r="E17" i="7"/>
  <c r="F16" i="7"/>
  <c r="E16" i="7"/>
  <c r="E15" i="7"/>
  <c r="F14" i="7"/>
  <c r="E14" i="7"/>
  <c r="E13" i="7"/>
  <c r="F12" i="7"/>
  <c r="E12" i="7"/>
  <c r="E11" i="7"/>
  <c r="F34" i="7" l="1"/>
  <c r="E29" i="7"/>
  <c r="E36" i="7" s="1"/>
  <c r="F11" i="7"/>
  <c r="F13" i="7"/>
  <c r="F15" i="7"/>
  <c r="F17" i="7"/>
  <c r="F19" i="7"/>
  <c r="F21" i="7"/>
  <c r="F23" i="7"/>
  <c r="F25" i="7"/>
  <c r="F27" i="7"/>
  <c r="F29" i="7"/>
  <c r="F31" i="7"/>
  <c r="F33" i="7"/>
  <c r="D144" i="9"/>
  <c r="D143" i="9"/>
  <c r="D142" i="9"/>
  <c r="D141" i="9"/>
  <c r="E140" i="9"/>
  <c r="D140" i="9"/>
  <c r="D139" i="9"/>
  <c r="E138" i="9"/>
  <c r="D138" i="9"/>
  <c r="E137" i="9"/>
  <c r="D137" i="9"/>
  <c r="E136" i="9"/>
  <c r="D136" i="9"/>
  <c r="E135" i="9"/>
  <c r="D135" i="9"/>
  <c r="E134" i="9"/>
  <c r="F134" i="9" s="1"/>
  <c r="D134" i="9"/>
  <c r="G94" i="9"/>
  <c r="F94" i="9"/>
  <c r="E94" i="9"/>
  <c r="G93" i="9"/>
  <c r="F93" i="9"/>
  <c r="E93" i="9"/>
  <c r="G92" i="9"/>
  <c r="F92" i="9"/>
  <c r="E92" i="9"/>
  <c r="G91" i="9"/>
  <c r="F91" i="9"/>
  <c r="H91" i="9" s="1"/>
  <c r="E91" i="9"/>
  <c r="G90" i="9"/>
  <c r="F90" i="9"/>
  <c r="E90" i="9"/>
  <c r="F89" i="9"/>
  <c r="E89" i="9"/>
  <c r="A89" i="9"/>
  <c r="BC86" i="9"/>
  <c r="AS86" i="9"/>
  <c r="AI86" i="9"/>
  <c r="AJ86" i="9" s="1"/>
  <c r="Y86" i="9"/>
  <c r="AA86" i="9" s="1"/>
  <c r="O86" i="9"/>
  <c r="E86" i="9"/>
  <c r="BC85" i="9"/>
  <c r="BD85" i="9" s="1"/>
  <c r="AS85" i="9"/>
  <c r="AU85" i="9" s="1"/>
  <c r="AI85" i="9"/>
  <c r="Y85" i="9"/>
  <c r="Z85" i="9" s="1"/>
  <c r="R85" i="9"/>
  <c r="O85" i="9"/>
  <c r="P85" i="9" s="1"/>
  <c r="E85" i="9"/>
  <c r="BC84" i="9"/>
  <c r="AS84" i="9"/>
  <c r="AT84" i="9" s="1"/>
  <c r="AI84" i="9"/>
  <c r="AJ84" i="9" s="1"/>
  <c r="Y84" i="9"/>
  <c r="O84" i="9"/>
  <c r="E84" i="9"/>
  <c r="F84" i="9" s="1"/>
  <c r="BC83" i="9"/>
  <c r="AS83" i="9"/>
  <c r="AU83" i="9" s="1"/>
  <c r="AI83" i="9"/>
  <c r="AA83" i="9"/>
  <c r="Y83" i="9"/>
  <c r="Z83" i="9" s="1"/>
  <c r="O83" i="9"/>
  <c r="E83" i="9"/>
  <c r="G83" i="9" s="1"/>
  <c r="BC82" i="9"/>
  <c r="AS82" i="9"/>
  <c r="AT82" i="9" s="1"/>
  <c r="AI82" i="9"/>
  <c r="AJ82" i="9" s="1"/>
  <c r="Y82" i="9"/>
  <c r="O82" i="9"/>
  <c r="E82" i="9"/>
  <c r="F82" i="9" s="1"/>
  <c r="BC81" i="9"/>
  <c r="AS81" i="9"/>
  <c r="AI81" i="9"/>
  <c r="Y81" i="9"/>
  <c r="O81" i="9"/>
  <c r="P81" i="9" s="1"/>
  <c r="E81" i="9"/>
  <c r="G81" i="9" s="1"/>
  <c r="BC80" i="9"/>
  <c r="AS80" i="9"/>
  <c r="AT80" i="9" s="1"/>
  <c r="AI80" i="9"/>
  <c r="Y80" i="9"/>
  <c r="AA80" i="9" s="1"/>
  <c r="O80" i="9"/>
  <c r="E80" i="9"/>
  <c r="F80" i="9" s="1"/>
  <c r="BC79" i="9"/>
  <c r="AS79" i="9"/>
  <c r="AI79" i="9"/>
  <c r="Y79" i="9"/>
  <c r="O79" i="9"/>
  <c r="P79" i="9" s="1"/>
  <c r="E79" i="9"/>
  <c r="G79" i="9" s="1"/>
  <c r="BC78" i="9"/>
  <c r="AS78" i="9"/>
  <c r="AI78" i="9"/>
  <c r="AJ78" i="9" s="1"/>
  <c r="Y78" i="9"/>
  <c r="AA78" i="9" s="1"/>
  <c r="O78" i="9"/>
  <c r="R78" i="9" s="1"/>
  <c r="E78" i="9"/>
  <c r="BC77" i="9"/>
  <c r="BF77" i="9" s="1"/>
  <c r="AS77" i="9"/>
  <c r="AV77" i="9" s="1"/>
  <c r="AI77" i="9"/>
  <c r="AK77" i="9" s="1"/>
  <c r="Y77" i="9"/>
  <c r="O77" i="9"/>
  <c r="R77" i="9" s="1"/>
  <c r="E77" i="9"/>
  <c r="F77" i="9" s="1"/>
  <c r="BC76" i="9"/>
  <c r="BE76" i="9" s="1"/>
  <c r="AS76" i="9"/>
  <c r="AI76" i="9"/>
  <c r="Y76" i="9"/>
  <c r="AA76" i="9" s="1"/>
  <c r="O76" i="9"/>
  <c r="R76" i="9" s="1"/>
  <c r="E76" i="9"/>
  <c r="BC75" i="9"/>
  <c r="AS75" i="9"/>
  <c r="AI75" i="9"/>
  <c r="Z75" i="9"/>
  <c r="Y75" i="9"/>
  <c r="O75" i="9"/>
  <c r="G75" i="9"/>
  <c r="F75" i="9"/>
  <c r="E75" i="9"/>
  <c r="BC74" i="9"/>
  <c r="AS74" i="9"/>
  <c r="AT74" i="9" s="1"/>
  <c r="AI74" i="9"/>
  <c r="Y74" i="9"/>
  <c r="AA74" i="9" s="1"/>
  <c r="O74" i="9"/>
  <c r="R74" i="9" s="1"/>
  <c r="E74" i="9"/>
  <c r="BC73" i="9"/>
  <c r="AS73" i="9"/>
  <c r="AV73" i="9" s="1"/>
  <c r="AJ73" i="9"/>
  <c r="AI73" i="9"/>
  <c r="AK73" i="9" s="1"/>
  <c r="Y73" i="9"/>
  <c r="O73" i="9"/>
  <c r="E73" i="9"/>
  <c r="G73" i="9" s="1"/>
  <c r="BD72" i="9"/>
  <c r="BC72" i="9"/>
  <c r="BE72" i="9" s="1"/>
  <c r="AS72" i="9"/>
  <c r="AT72" i="9" s="1"/>
  <c r="AI72" i="9"/>
  <c r="Y72" i="9"/>
  <c r="AA72" i="9" s="1"/>
  <c r="O72" i="9"/>
  <c r="R72" i="9" s="1"/>
  <c r="E72" i="9"/>
  <c r="F72" i="9" s="1"/>
  <c r="BC71" i="9"/>
  <c r="AS71" i="9"/>
  <c r="AI71" i="9"/>
  <c r="AK71" i="9" s="1"/>
  <c r="Y71" i="9"/>
  <c r="O71" i="9"/>
  <c r="E71" i="9"/>
  <c r="BE70" i="9"/>
  <c r="BC70" i="9"/>
  <c r="BD70" i="9" s="1"/>
  <c r="AS70" i="9"/>
  <c r="AI70" i="9"/>
  <c r="Y70" i="9"/>
  <c r="Q70" i="9"/>
  <c r="O70" i="9"/>
  <c r="R70" i="9" s="1"/>
  <c r="E70" i="9"/>
  <c r="F70" i="9" s="1"/>
  <c r="BC69" i="9"/>
  <c r="AS69" i="9"/>
  <c r="AV69" i="9" s="1"/>
  <c r="AI69" i="9"/>
  <c r="Z69" i="9"/>
  <c r="Y69" i="9"/>
  <c r="O69" i="9"/>
  <c r="BE68" i="9"/>
  <c r="BD68" i="9"/>
  <c r="BC68" i="9"/>
  <c r="AS68" i="9"/>
  <c r="AT68" i="9" s="1"/>
  <c r="AI68" i="9"/>
  <c r="Y68" i="9"/>
  <c r="O68" i="9"/>
  <c r="R68" i="9" s="1"/>
  <c r="BC67" i="9"/>
  <c r="AS67" i="9"/>
  <c r="AI67" i="9"/>
  <c r="AK67" i="9" s="1"/>
  <c r="Y67" i="9"/>
  <c r="O67" i="9"/>
  <c r="BC66" i="9"/>
  <c r="AS66" i="9"/>
  <c r="AT66" i="9" s="1"/>
  <c r="AI66" i="9"/>
  <c r="Y66" i="9"/>
  <c r="Z66" i="9" s="1"/>
  <c r="P66" i="9"/>
  <c r="O66" i="9"/>
  <c r="R66" i="9" s="1"/>
  <c r="BC65" i="9"/>
  <c r="AU65" i="9"/>
  <c r="AT65" i="9"/>
  <c r="AS65" i="9"/>
  <c r="AV65" i="9" s="1"/>
  <c r="AI65" i="9"/>
  <c r="AK65" i="9" s="1"/>
  <c r="Y65" i="9"/>
  <c r="O65" i="9"/>
  <c r="BE64" i="9"/>
  <c r="BD64" i="9"/>
  <c r="BC64" i="9"/>
  <c r="AS64" i="9"/>
  <c r="AI64" i="9"/>
  <c r="AA64" i="9"/>
  <c r="Y64" i="9"/>
  <c r="Z64" i="9" s="1"/>
  <c r="O64" i="9"/>
  <c r="R64" i="9" s="1"/>
  <c r="BC63" i="9"/>
  <c r="AS63" i="9"/>
  <c r="AV63" i="9" s="1"/>
  <c r="AK63" i="9"/>
  <c r="AJ63" i="9"/>
  <c r="AI63" i="9"/>
  <c r="Y63" i="9"/>
  <c r="Z63" i="9" s="1"/>
  <c r="O63" i="9"/>
  <c r="BC62" i="9"/>
  <c r="AS62" i="9"/>
  <c r="AI62" i="9"/>
  <c r="Z62" i="9"/>
  <c r="Y62" i="9"/>
  <c r="AA62" i="9" s="1"/>
  <c r="O62" i="9"/>
  <c r="BC61" i="9"/>
  <c r="AT61" i="9"/>
  <c r="AS61" i="9"/>
  <c r="AV61" i="9" s="1"/>
  <c r="AI61" i="9"/>
  <c r="Y61" i="9"/>
  <c r="Z61" i="9" s="1"/>
  <c r="O61" i="9"/>
  <c r="BC60" i="9"/>
  <c r="BE60" i="9" s="1"/>
  <c r="AS60" i="9"/>
  <c r="AT60" i="9" s="1"/>
  <c r="AI60" i="9"/>
  <c r="Y60" i="9"/>
  <c r="Q60" i="9"/>
  <c r="O60" i="9"/>
  <c r="R60" i="9" s="1"/>
  <c r="BC59" i="9"/>
  <c r="AS59" i="9"/>
  <c r="AK59" i="9"/>
  <c r="AI59" i="9"/>
  <c r="Y59" i="9"/>
  <c r="O59" i="9"/>
  <c r="BC58" i="9"/>
  <c r="AS58" i="9"/>
  <c r="AT58" i="9" s="1"/>
  <c r="AI58" i="9"/>
  <c r="Y58" i="9"/>
  <c r="AA58" i="9" s="1"/>
  <c r="P58" i="9"/>
  <c r="O58" i="9"/>
  <c r="R58" i="9" s="1"/>
  <c r="BC57" i="9"/>
  <c r="AU57" i="9"/>
  <c r="AT57" i="9"/>
  <c r="AS57" i="9"/>
  <c r="AV57" i="9" s="1"/>
  <c r="AI57" i="9"/>
  <c r="AK57" i="9" s="1"/>
  <c r="Y57" i="9"/>
  <c r="O57" i="9"/>
  <c r="BC56" i="9"/>
  <c r="BE56" i="9" s="1"/>
  <c r="AS56" i="9"/>
  <c r="AI56" i="9"/>
  <c r="Y56" i="9"/>
  <c r="Z56" i="9" s="1"/>
  <c r="O56" i="9"/>
  <c r="P56" i="9" s="1"/>
  <c r="BF55" i="9"/>
  <c r="BE55" i="9"/>
  <c r="BC55" i="9"/>
  <c r="BD55" i="9" s="1"/>
  <c r="AV55" i="9"/>
  <c r="AU55" i="9"/>
  <c r="AS55" i="9"/>
  <c r="AT55" i="9" s="1"/>
  <c r="AI55" i="9"/>
  <c r="AJ55" i="9" s="1"/>
  <c r="Y55" i="9"/>
  <c r="Z55" i="9" s="1"/>
  <c r="R55" i="9"/>
  <c r="Q55" i="9"/>
  <c r="O55" i="9"/>
  <c r="P55" i="9" s="1"/>
  <c r="BF54" i="9"/>
  <c r="BE54" i="9"/>
  <c r="BC54" i="9"/>
  <c r="BD54" i="9" s="1"/>
  <c r="AS54" i="9"/>
  <c r="AT54" i="9" s="1"/>
  <c r="AK54" i="9"/>
  <c r="AI54" i="9"/>
  <c r="AJ54" i="9" s="1"/>
  <c r="AB54" i="9"/>
  <c r="AA54" i="9"/>
  <c r="Y54" i="9"/>
  <c r="Z54" i="9" s="1"/>
  <c r="O54" i="9"/>
  <c r="P54" i="9" s="1"/>
  <c r="BC53" i="9"/>
  <c r="BD53" i="9" s="1"/>
  <c r="AV53" i="9"/>
  <c r="AU53" i="9"/>
  <c r="AS53" i="9"/>
  <c r="AT53" i="9" s="1"/>
  <c r="AI53" i="9"/>
  <c r="AJ53" i="9" s="1"/>
  <c r="Y53" i="9"/>
  <c r="Z53" i="9" s="1"/>
  <c r="R53" i="9"/>
  <c r="Q53" i="9"/>
  <c r="O53" i="9"/>
  <c r="P53" i="9" s="1"/>
  <c r="E53" i="9"/>
  <c r="BF52" i="9"/>
  <c r="BC52" i="9"/>
  <c r="AS52" i="9"/>
  <c r="AV52" i="9" s="1"/>
  <c r="AI52" i="9"/>
  <c r="Y52" i="9"/>
  <c r="O52" i="9"/>
  <c r="R52" i="9" s="1"/>
  <c r="BC51" i="9"/>
  <c r="BF51" i="9" s="1"/>
  <c r="AS51" i="9"/>
  <c r="AV51" i="9" s="1"/>
  <c r="AI51" i="9"/>
  <c r="Y51" i="9"/>
  <c r="O51" i="9"/>
  <c r="R51" i="9" s="1"/>
  <c r="BC50" i="9"/>
  <c r="BF50" i="9" s="1"/>
  <c r="AS50" i="9"/>
  <c r="AI50" i="9"/>
  <c r="Y50" i="9"/>
  <c r="R50" i="9"/>
  <c r="O50" i="9"/>
  <c r="BC49" i="9"/>
  <c r="BD49" i="9" s="1"/>
  <c r="AS49" i="9"/>
  <c r="AK49" i="9"/>
  <c r="AI49" i="9"/>
  <c r="AJ49" i="9" s="1"/>
  <c r="Y49" i="9"/>
  <c r="Z49" i="9" s="1"/>
  <c r="O49" i="9"/>
  <c r="P49" i="9" s="1"/>
  <c r="E49" i="9"/>
  <c r="BC48" i="9"/>
  <c r="AS48" i="9"/>
  <c r="AT48" i="9" s="1"/>
  <c r="AI48" i="9"/>
  <c r="AJ48" i="9" s="1"/>
  <c r="Y48" i="9"/>
  <c r="Z48" i="9" s="1"/>
  <c r="Q48" i="9"/>
  <c r="O48" i="9"/>
  <c r="BC47" i="9"/>
  <c r="BD47" i="9" s="1"/>
  <c r="AV47" i="9"/>
  <c r="AS47" i="9"/>
  <c r="AT47" i="9" s="1"/>
  <c r="AI47" i="9"/>
  <c r="Y47" i="9"/>
  <c r="Z47" i="9" s="1"/>
  <c r="O47" i="9"/>
  <c r="P47" i="9" s="1"/>
  <c r="BC46" i="9"/>
  <c r="BD46" i="9" s="1"/>
  <c r="AS46" i="9"/>
  <c r="AT46" i="9" s="1"/>
  <c r="AI46" i="9"/>
  <c r="AJ46" i="9" s="1"/>
  <c r="Y46" i="9"/>
  <c r="R46" i="9"/>
  <c r="Q46" i="9"/>
  <c r="O46" i="9"/>
  <c r="P46" i="9" s="1"/>
  <c r="BC45" i="9"/>
  <c r="BD45" i="9" s="1"/>
  <c r="AV45" i="9"/>
  <c r="AS45" i="9"/>
  <c r="AI45" i="9"/>
  <c r="AJ45" i="9" s="1"/>
  <c r="Y45" i="9"/>
  <c r="Z45" i="9" s="1"/>
  <c r="O45" i="9"/>
  <c r="P45" i="9" s="1"/>
  <c r="BC44" i="9"/>
  <c r="BE44" i="9" s="1"/>
  <c r="AS44" i="9"/>
  <c r="AT44" i="9" s="1"/>
  <c r="AI44" i="9"/>
  <c r="AJ44" i="9" s="1"/>
  <c r="Y44" i="9"/>
  <c r="Z44" i="9" s="1"/>
  <c r="O44" i="9"/>
  <c r="Q44" i="9" s="1"/>
  <c r="BC43" i="9"/>
  <c r="BD43" i="9" s="1"/>
  <c r="AV43" i="9"/>
  <c r="AU43" i="9"/>
  <c r="AS43" i="9"/>
  <c r="AT43" i="9" s="1"/>
  <c r="AI43" i="9"/>
  <c r="Y43" i="9"/>
  <c r="Z43" i="9" s="1"/>
  <c r="O43" i="9"/>
  <c r="P43" i="9" s="1"/>
  <c r="BC42" i="9"/>
  <c r="BD42" i="9" s="1"/>
  <c r="AS42" i="9"/>
  <c r="AT42" i="9" s="1"/>
  <c r="AI42" i="9"/>
  <c r="AJ42" i="9" s="1"/>
  <c r="Y42" i="9"/>
  <c r="AB42" i="9" s="1"/>
  <c r="R42" i="9"/>
  <c r="Q42" i="9"/>
  <c r="O42" i="9"/>
  <c r="P42" i="9" s="1"/>
  <c r="BC41" i="9"/>
  <c r="BD41" i="9" s="1"/>
  <c r="AS41" i="9"/>
  <c r="AK41" i="9"/>
  <c r="AI41" i="9"/>
  <c r="AJ41" i="9" s="1"/>
  <c r="Y41" i="9"/>
  <c r="Z41" i="9" s="1"/>
  <c r="O41" i="9"/>
  <c r="P41" i="9" s="1"/>
  <c r="BC40" i="9"/>
  <c r="AS40" i="9"/>
  <c r="AT40" i="9" s="1"/>
  <c r="AI40" i="9"/>
  <c r="AJ40" i="9" s="1"/>
  <c r="AB40" i="9"/>
  <c r="AA40" i="9"/>
  <c r="Y40" i="9"/>
  <c r="Z40" i="9" s="1"/>
  <c r="O40" i="9"/>
  <c r="E40" i="9"/>
  <c r="BC39" i="9"/>
  <c r="BD39" i="9" s="1"/>
  <c r="AS39" i="9"/>
  <c r="AT39" i="9" s="1"/>
  <c r="AI39" i="9"/>
  <c r="Y39" i="9"/>
  <c r="Z39" i="9" s="1"/>
  <c r="O39" i="9"/>
  <c r="P39" i="9" s="1"/>
  <c r="BC38" i="9"/>
  <c r="BD38" i="9" s="1"/>
  <c r="AS38" i="9"/>
  <c r="AT38" i="9" s="1"/>
  <c r="AI38" i="9"/>
  <c r="AJ38" i="9" s="1"/>
  <c r="Y38" i="9"/>
  <c r="R38" i="9"/>
  <c r="Q38" i="9"/>
  <c r="O38" i="9"/>
  <c r="P38" i="9" s="1"/>
  <c r="E38" i="9"/>
  <c r="BC37" i="9"/>
  <c r="BD37" i="9" s="1"/>
  <c r="AS37" i="9"/>
  <c r="AV37" i="9" s="1"/>
  <c r="AI37" i="9"/>
  <c r="AJ37" i="9" s="1"/>
  <c r="Y37" i="9"/>
  <c r="Z37" i="9" s="1"/>
  <c r="O37" i="9"/>
  <c r="P37" i="9" s="1"/>
  <c r="BC36" i="9"/>
  <c r="BD36" i="9" s="1"/>
  <c r="AS36" i="9"/>
  <c r="AT36" i="9" s="1"/>
  <c r="AI36" i="9"/>
  <c r="AJ36" i="9" s="1"/>
  <c r="Y36" i="9"/>
  <c r="Z36" i="9" s="1"/>
  <c r="O36" i="9"/>
  <c r="P36" i="9" s="1"/>
  <c r="BC35" i="9"/>
  <c r="BD35" i="9" s="1"/>
  <c r="AS35" i="9"/>
  <c r="AT35" i="9" s="1"/>
  <c r="AI35" i="9"/>
  <c r="AJ35" i="9" s="1"/>
  <c r="Y35" i="9"/>
  <c r="Z35" i="9" s="1"/>
  <c r="O35" i="9"/>
  <c r="P35" i="9" s="1"/>
  <c r="E35" i="9"/>
  <c r="BF34" i="9"/>
  <c r="BC34" i="9"/>
  <c r="BD34" i="9" s="1"/>
  <c r="AS34" i="9"/>
  <c r="AT34" i="9" s="1"/>
  <c r="AI34" i="9"/>
  <c r="AJ34" i="9" s="1"/>
  <c r="Y34" i="9"/>
  <c r="Z34" i="9" s="1"/>
  <c r="O34" i="9"/>
  <c r="P34" i="9" s="1"/>
  <c r="E34" i="9"/>
  <c r="BC33" i="9"/>
  <c r="BD33" i="9" s="1"/>
  <c r="AS33" i="9"/>
  <c r="AT33" i="9" s="1"/>
  <c r="AI33" i="9"/>
  <c r="AJ33" i="9" s="1"/>
  <c r="Y33" i="9"/>
  <c r="Z33" i="9" s="1"/>
  <c r="O33" i="9"/>
  <c r="P33" i="9" s="1"/>
  <c r="BC32" i="9"/>
  <c r="BD32" i="9" s="1"/>
  <c r="AS32" i="9"/>
  <c r="AT32" i="9" s="1"/>
  <c r="AI32" i="9"/>
  <c r="AJ32" i="9" s="1"/>
  <c r="Y32" i="9"/>
  <c r="Z32" i="9" s="1"/>
  <c r="O32" i="9"/>
  <c r="P32" i="9" s="1"/>
  <c r="BC31" i="9"/>
  <c r="BD31" i="9" s="1"/>
  <c r="AV31" i="9"/>
  <c r="AU31" i="9"/>
  <c r="AS31" i="9"/>
  <c r="AT31" i="9" s="1"/>
  <c r="AI31" i="9"/>
  <c r="AJ31" i="9" s="1"/>
  <c r="Y31" i="9"/>
  <c r="Z31" i="9" s="1"/>
  <c r="O31" i="9"/>
  <c r="P31" i="9" s="1"/>
  <c r="BC30" i="9"/>
  <c r="BD30" i="9" s="1"/>
  <c r="AS30" i="9"/>
  <c r="AT30" i="9" s="1"/>
  <c r="AI30" i="9"/>
  <c r="AJ30" i="9" s="1"/>
  <c r="Y30" i="9"/>
  <c r="Z30" i="9" s="1"/>
  <c r="O30" i="9"/>
  <c r="P30" i="9" s="1"/>
  <c r="BC29" i="9"/>
  <c r="BD29" i="9" s="1"/>
  <c r="AS29" i="9"/>
  <c r="AT29" i="9" s="1"/>
  <c r="AL29" i="9"/>
  <c r="AI29" i="9"/>
  <c r="AJ29" i="9" s="1"/>
  <c r="Y29" i="9"/>
  <c r="Z29" i="9" s="1"/>
  <c r="O29" i="9"/>
  <c r="P29" i="9" s="1"/>
  <c r="BC28" i="9"/>
  <c r="BD28" i="9" s="1"/>
  <c r="AS28" i="9"/>
  <c r="AT28" i="9" s="1"/>
  <c r="AI28" i="9"/>
  <c r="AJ28" i="9" s="1"/>
  <c r="AB28" i="9"/>
  <c r="AA28" i="9"/>
  <c r="Y28" i="9"/>
  <c r="Z28" i="9" s="1"/>
  <c r="O28" i="9"/>
  <c r="P28" i="9" s="1"/>
  <c r="BC27" i="9"/>
  <c r="BD27" i="9" s="1"/>
  <c r="AV27" i="9"/>
  <c r="AU27" i="9"/>
  <c r="AS27" i="9"/>
  <c r="AT27" i="9" s="1"/>
  <c r="AI27" i="9"/>
  <c r="AJ27" i="9" s="1"/>
  <c r="Y27" i="9"/>
  <c r="Z27" i="9" s="1"/>
  <c r="O27" i="9"/>
  <c r="P27" i="9" s="1"/>
  <c r="BC26" i="9"/>
  <c r="BD26" i="9" s="1"/>
  <c r="AS26" i="9"/>
  <c r="AT26" i="9" s="1"/>
  <c r="AI26" i="9"/>
  <c r="AJ26" i="9" s="1"/>
  <c r="Y26" i="9"/>
  <c r="Z26" i="9" s="1"/>
  <c r="R26" i="9"/>
  <c r="K90" i="9" s="1"/>
  <c r="O26" i="9"/>
  <c r="P26" i="9" s="1"/>
  <c r="J26" i="9"/>
  <c r="E26" i="9"/>
  <c r="BB15" i="9"/>
  <c r="AR15" i="9"/>
  <c r="AH15" i="9"/>
  <c r="X15" i="9"/>
  <c r="N15" i="9"/>
  <c r="D15" i="9"/>
  <c r="E48" i="9" s="1"/>
  <c r="BF26" i="9" l="1"/>
  <c r="K94" i="9" s="1"/>
  <c r="AA32" i="9"/>
  <c r="AU35" i="9"/>
  <c r="AB44" i="9"/>
  <c r="AK53" i="9"/>
  <c r="AK55" i="9"/>
  <c r="AA56" i="9"/>
  <c r="BD56" i="9"/>
  <c r="BD60" i="9"/>
  <c r="AT73" i="9"/>
  <c r="Z74" i="9"/>
  <c r="Z76" i="9"/>
  <c r="AT77" i="9"/>
  <c r="Z78" i="9"/>
  <c r="G80" i="9"/>
  <c r="G82" i="9"/>
  <c r="AK82" i="9"/>
  <c r="E27" i="9"/>
  <c r="BF30" i="9"/>
  <c r="AB32" i="9"/>
  <c r="R34" i="9"/>
  <c r="AV35" i="9"/>
  <c r="AA36" i="9"/>
  <c r="AL37" i="9"/>
  <c r="BF38" i="9"/>
  <c r="BE42" i="9"/>
  <c r="E45" i="9"/>
  <c r="AK45" i="9"/>
  <c r="BF46" i="9"/>
  <c r="AL50" i="9"/>
  <c r="AA53" i="9"/>
  <c r="BE53" i="9"/>
  <c r="R54" i="9"/>
  <c r="AV54" i="9"/>
  <c r="AA55" i="9"/>
  <c r="AL55" i="9"/>
  <c r="Q56" i="9"/>
  <c r="AJ57" i="9"/>
  <c r="Z58" i="9"/>
  <c r="E60" i="9"/>
  <c r="AU63" i="9"/>
  <c r="Q64" i="9"/>
  <c r="AA66" i="9"/>
  <c r="Q68" i="9"/>
  <c r="AT69" i="9"/>
  <c r="P72" i="9"/>
  <c r="F73" i="9"/>
  <c r="AU73" i="9"/>
  <c r="P74" i="9"/>
  <c r="P76" i="9"/>
  <c r="BD76" i="9"/>
  <c r="G77" i="9"/>
  <c r="AJ77" i="9"/>
  <c r="AU77" i="9"/>
  <c r="P78" i="9"/>
  <c r="AU80" i="9"/>
  <c r="AA85" i="9"/>
  <c r="H93" i="9"/>
  <c r="AL82" i="9"/>
  <c r="R30" i="9"/>
  <c r="AL33" i="9"/>
  <c r="BE38" i="9"/>
  <c r="BE46" i="9"/>
  <c r="Q54" i="9"/>
  <c r="AU54" i="9"/>
  <c r="P64" i="9"/>
  <c r="AJ65" i="9"/>
  <c r="E30" i="9"/>
  <c r="E31" i="9"/>
  <c r="AB36" i="9"/>
  <c r="BF42" i="9"/>
  <c r="E47" i="9"/>
  <c r="F47" i="9" s="1"/>
  <c r="AB53" i="9"/>
  <c r="BF53" i="9"/>
  <c r="AB55" i="9"/>
  <c r="R56" i="9"/>
  <c r="Q72" i="9"/>
  <c r="Q74" i="9"/>
  <c r="Q76" i="9"/>
  <c r="Q78" i="9"/>
  <c r="AV80" i="9"/>
  <c r="AV82" i="9"/>
  <c r="H89" i="9"/>
  <c r="M89" i="9" s="1"/>
  <c r="BD40" i="9"/>
  <c r="BF40" i="9"/>
  <c r="AJ47" i="9"/>
  <c r="AL47" i="9"/>
  <c r="AL61" i="9"/>
  <c r="AK61" i="9"/>
  <c r="AJ61" i="9"/>
  <c r="BE66" i="9"/>
  <c r="BD66" i="9"/>
  <c r="AK27" i="9"/>
  <c r="Q28" i="9"/>
  <c r="AK31" i="9"/>
  <c r="Q32" i="9"/>
  <c r="BE32" i="9"/>
  <c r="P40" i="9"/>
  <c r="R40" i="9"/>
  <c r="AJ43" i="9"/>
  <c r="AL43" i="9"/>
  <c r="AK47" i="9"/>
  <c r="AV67" i="9"/>
  <c r="AU67" i="9"/>
  <c r="AT67" i="9"/>
  <c r="AV71" i="9"/>
  <c r="AU71" i="9"/>
  <c r="AT71" i="9"/>
  <c r="AA26" i="9"/>
  <c r="BF32" i="9"/>
  <c r="AU33" i="9"/>
  <c r="AL35" i="9"/>
  <c r="BF36" i="9"/>
  <c r="AV39" i="9"/>
  <c r="E41" i="9"/>
  <c r="F41" i="9" s="1"/>
  <c r="E43" i="9"/>
  <c r="AK43" i="9"/>
  <c r="AL45" i="9"/>
  <c r="E46" i="9"/>
  <c r="Z46" i="9"/>
  <c r="AA46" i="9"/>
  <c r="AA48" i="9"/>
  <c r="BD48" i="9"/>
  <c r="BF48" i="9"/>
  <c r="AT49" i="9"/>
  <c r="AU49" i="9"/>
  <c r="AL53" i="9"/>
  <c r="AV59" i="9"/>
  <c r="AU59" i="9"/>
  <c r="AT59" i="9"/>
  <c r="AA68" i="9"/>
  <c r="Z68" i="9"/>
  <c r="BD79" i="9"/>
  <c r="BF79" i="9"/>
  <c r="BE79" i="9"/>
  <c r="BD81" i="9"/>
  <c r="BF81" i="9"/>
  <c r="BE81" i="9"/>
  <c r="BD83" i="9"/>
  <c r="BE83" i="9"/>
  <c r="F86" i="9"/>
  <c r="G86" i="9"/>
  <c r="I94" i="9"/>
  <c r="J94" i="9" s="1"/>
  <c r="Z38" i="9"/>
  <c r="AA38" i="9"/>
  <c r="AT41" i="9"/>
  <c r="AU41" i="9"/>
  <c r="P44" i="9"/>
  <c r="R44" i="9"/>
  <c r="R62" i="9"/>
  <c r="Q62" i="9"/>
  <c r="P62" i="9"/>
  <c r="G71" i="9"/>
  <c r="F71" i="9"/>
  <c r="BE28" i="9"/>
  <c r="AK35" i="9"/>
  <c r="Q36" i="9"/>
  <c r="BE36" i="9"/>
  <c r="AT37" i="9"/>
  <c r="AU37" i="9"/>
  <c r="AB38" i="9"/>
  <c r="AU39" i="9"/>
  <c r="BE40" i="9"/>
  <c r="AV41" i="9"/>
  <c r="AL49" i="9"/>
  <c r="AL52" i="9"/>
  <c r="AL54" i="9"/>
  <c r="BE58" i="9"/>
  <c r="BD58" i="9"/>
  <c r="BE62" i="9"/>
  <c r="BD62" i="9"/>
  <c r="BE74" i="9"/>
  <c r="BD74" i="9"/>
  <c r="AV75" i="9"/>
  <c r="AU75" i="9"/>
  <c r="AT75" i="9"/>
  <c r="P83" i="9"/>
  <c r="R83" i="9"/>
  <c r="Q83" i="9"/>
  <c r="E69" i="9"/>
  <c r="E62" i="9"/>
  <c r="E52" i="9"/>
  <c r="E66" i="9"/>
  <c r="F66" i="9" s="1"/>
  <c r="E58" i="9"/>
  <c r="H58" i="9" s="1"/>
  <c r="E51" i="9"/>
  <c r="E64" i="9"/>
  <c r="E50" i="9"/>
  <c r="AL27" i="9"/>
  <c r="R28" i="9"/>
  <c r="BF28" i="9"/>
  <c r="AU29" i="9"/>
  <c r="AA30" i="9"/>
  <c r="AL31" i="9"/>
  <c r="R32" i="9"/>
  <c r="AA34" i="9"/>
  <c r="R36" i="9"/>
  <c r="AJ39" i="9"/>
  <c r="AL39" i="9"/>
  <c r="Q40" i="9"/>
  <c r="Q26" i="9"/>
  <c r="AB26" i="9"/>
  <c r="K91" i="9" s="1"/>
  <c r="I91" i="9" s="1"/>
  <c r="BE26" i="9"/>
  <c r="E28" i="9"/>
  <c r="E29" i="9"/>
  <c r="AK29" i="9"/>
  <c r="AV29" i="9"/>
  <c r="Q30" i="9"/>
  <c r="AB30" i="9"/>
  <c r="BE30" i="9"/>
  <c r="E32" i="9"/>
  <c r="E33" i="9"/>
  <c r="F33" i="9" s="1"/>
  <c r="AK33" i="9"/>
  <c r="AV33" i="9"/>
  <c r="Q34" i="9"/>
  <c r="AB34" i="9"/>
  <c r="BE34" i="9"/>
  <c r="E36" i="9"/>
  <c r="E37" i="9"/>
  <c r="AK37" i="9"/>
  <c r="E39" i="9"/>
  <c r="AK39" i="9"/>
  <c r="AL41" i="9"/>
  <c r="E42" i="9"/>
  <c r="Z42" i="9"/>
  <c r="AA42" i="9"/>
  <c r="E44" i="9"/>
  <c r="AA44" i="9"/>
  <c r="BD44" i="9"/>
  <c r="BF44" i="9"/>
  <c r="AT45" i="9"/>
  <c r="AU45" i="9"/>
  <c r="AB46" i="9"/>
  <c r="AU47" i="9"/>
  <c r="P48" i="9"/>
  <c r="R48" i="9"/>
  <c r="AB48" i="9"/>
  <c r="BE48" i="9"/>
  <c r="AV49" i="9"/>
  <c r="AL51" i="9"/>
  <c r="AA60" i="9"/>
  <c r="Z60" i="9"/>
  <c r="E68" i="9"/>
  <c r="AL69" i="9"/>
  <c r="AK69" i="9"/>
  <c r="AJ69" i="9"/>
  <c r="AA70" i="9"/>
  <c r="Z70" i="9"/>
  <c r="G76" i="9"/>
  <c r="F76" i="9"/>
  <c r="AV76" i="9"/>
  <c r="AU76" i="9"/>
  <c r="AT76" i="9"/>
  <c r="AB77" i="9"/>
  <c r="AA77" i="9"/>
  <c r="Z77" i="9"/>
  <c r="G78" i="9"/>
  <c r="F78" i="9"/>
  <c r="AT78" i="9"/>
  <c r="AV78" i="9"/>
  <c r="AU78" i="9"/>
  <c r="Z79" i="9"/>
  <c r="AA79" i="9"/>
  <c r="AJ80" i="9"/>
  <c r="AL80" i="9"/>
  <c r="AK80" i="9"/>
  <c r="Z81" i="9"/>
  <c r="AA81" i="9"/>
  <c r="AL84" i="9"/>
  <c r="AT86" i="9"/>
  <c r="AV86" i="9"/>
  <c r="AU86" i="9"/>
  <c r="Q58" i="9"/>
  <c r="AL59" i="9"/>
  <c r="AU61" i="9"/>
  <c r="Q66" i="9"/>
  <c r="AL67" i="9"/>
  <c r="AU69" i="9"/>
  <c r="AL71" i="9"/>
  <c r="AL75" i="9"/>
  <c r="AL76" i="9"/>
  <c r="AB85" i="9"/>
  <c r="H94" i="9"/>
  <c r="AJ59" i="9"/>
  <c r="P60" i="9"/>
  <c r="AL63" i="9"/>
  <c r="AT63" i="9"/>
  <c r="AJ67" i="9"/>
  <c r="P68" i="9"/>
  <c r="P70" i="9"/>
  <c r="AJ71" i="9"/>
  <c r="Z72" i="9"/>
  <c r="AJ75" i="9"/>
  <c r="AJ76" i="9"/>
  <c r="P77" i="9"/>
  <c r="BD77" i="9"/>
  <c r="AK78" i="9"/>
  <c r="Q79" i="9"/>
  <c r="Q81" i="9"/>
  <c r="AU84" i="9"/>
  <c r="AK86" i="9"/>
  <c r="BF83" i="9"/>
  <c r="AL57" i="9"/>
  <c r="AL65" i="9"/>
  <c r="AL73" i="9"/>
  <c r="AK75" i="9"/>
  <c r="AK76" i="9"/>
  <c r="Q77" i="9"/>
  <c r="AL77" i="9"/>
  <c r="BE77" i="9"/>
  <c r="AL78" i="9"/>
  <c r="R79" i="9"/>
  <c r="R81" i="9"/>
  <c r="AU82" i="9"/>
  <c r="G84" i="9"/>
  <c r="AK84" i="9"/>
  <c r="AV84" i="9"/>
  <c r="Q85" i="9"/>
  <c r="BE85" i="9"/>
  <c r="AL86" i="9"/>
  <c r="H92" i="9"/>
  <c r="G89" i="9"/>
  <c r="AA50" i="9"/>
  <c r="Z50" i="9"/>
  <c r="AU50" i="9"/>
  <c r="AT50" i="9"/>
  <c r="AA51" i="9"/>
  <c r="Z51" i="9"/>
  <c r="AA52" i="9"/>
  <c r="Z52" i="9"/>
  <c r="AB57" i="9"/>
  <c r="AA57" i="9"/>
  <c r="BF57" i="9"/>
  <c r="BE57" i="9"/>
  <c r="BD57" i="9"/>
  <c r="R59" i="9"/>
  <c r="Q59" i="9"/>
  <c r="P59" i="9"/>
  <c r="AV62" i="9"/>
  <c r="AU62" i="9"/>
  <c r="AB65" i="9"/>
  <c r="AA65" i="9"/>
  <c r="BF65" i="9"/>
  <c r="BE65" i="9"/>
  <c r="BD65" i="9"/>
  <c r="R67" i="9"/>
  <c r="Q67" i="9"/>
  <c r="P67" i="9"/>
  <c r="AV70" i="9"/>
  <c r="AU70" i="9"/>
  <c r="AB73" i="9"/>
  <c r="AA73" i="9"/>
  <c r="BF73" i="9"/>
  <c r="BE73" i="9"/>
  <c r="BD73" i="9"/>
  <c r="AT79" i="9"/>
  <c r="AV79" i="9"/>
  <c r="AU79" i="9"/>
  <c r="BD82" i="9"/>
  <c r="BF82" i="9"/>
  <c r="BE82" i="9"/>
  <c r="Z84" i="9"/>
  <c r="AB84" i="9"/>
  <c r="AA84" i="9"/>
  <c r="AA27" i="9"/>
  <c r="AU28" i="9"/>
  <c r="AA29" i="9"/>
  <c r="AU30" i="9"/>
  <c r="AA31" i="9"/>
  <c r="AU32" i="9"/>
  <c r="AA33" i="9"/>
  <c r="AU34" i="9"/>
  <c r="AA35" i="9"/>
  <c r="AU36" i="9"/>
  <c r="AA37" i="9"/>
  <c r="AU38" i="9"/>
  <c r="AA39" i="9"/>
  <c r="AU40" i="9"/>
  <c r="AA41" i="9"/>
  <c r="AU42" i="9"/>
  <c r="AA43" i="9"/>
  <c r="AU44" i="9"/>
  <c r="AA45" i="9"/>
  <c r="G46" i="9"/>
  <c r="AU46" i="9"/>
  <c r="AA47" i="9"/>
  <c r="AU48" i="9"/>
  <c r="AA49" i="9"/>
  <c r="AB50" i="9"/>
  <c r="AV50" i="9"/>
  <c r="AB51" i="9"/>
  <c r="AB52" i="9"/>
  <c r="AV56" i="9"/>
  <c r="AU56" i="9"/>
  <c r="Z57" i="9"/>
  <c r="AL58" i="9"/>
  <c r="AK58" i="9"/>
  <c r="AJ58" i="9"/>
  <c r="AB59" i="9"/>
  <c r="AA59" i="9"/>
  <c r="BF59" i="9"/>
  <c r="BE59" i="9"/>
  <c r="BD59" i="9"/>
  <c r="R61" i="9"/>
  <c r="Q61" i="9"/>
  <c r="P61" i="9"/>
  <c r="AT62" i="9"/>
  <c r="AV64" i="9"/>
  <c r="AU64" i="9"/>
  <c r="Z65" i="9"/>
  <c r="AL66" i="9"/>
  <c r="AK66" i="9"/>
  <c r="AJ66" i="9"/>
  <c r="AB67" i="9"/>
  <c r="AA67" i="9"/>
  <c r="BF67" i="9"/>
  <c r="BE67" i="9"/>
  <c r="BD67" i="9"/>
  <c r="R69" i="9"/>
  <c r="Q69" i="9"/>
  <c r="P69" i="9"/>
  <c r="AT70" i="9"/>
  <c r="AB71" i="9"/>
  <c r="AA71" i="9"/>
  <c r="BF71" i="9"/>
  <c r="BE71" i="9"/>
  <c r="BD71" i="9"/>
  <c r="Z73" i="9"/>
  <c r="G74" i="9"/>
  <c r="AL74" i="9"/>
  <c r="AK74" i="9"/>
  <c r="AJ74" i="9"/>
  <c r="AT81" i="9"/>
  <c r="AV81" i="9"/>
  <c r="Z82" i="9"/>
  <c r="AB82" i="9"/>
  <c r="AA82" i="9"/>
  <c r="AK26" i="9"/>
  <c r="AV26" i="9"/>
  <c r="K93" i="9" s="1"/>
  <c r="I93" i="9" s="1"/>
  <c r="J93" i="9" s="1"/>
  <c r="Q27" i="9"/>
  <c r="AB27" i="9"/>
  <c r="BE27" i="9"/>
  <c r="AK28" i="9"/>
  <c r="AV28" i="9"/>
  <c r="Q29" i="9"/>
  <c r="AB29" i="9"/>
  <c r="BE29" i="9"/>
  <c r="AK30" i="9"/>
  <c r="AV30" i="9"/>
  <c r="Q31" i="9"/>
  <c r="AB31" i="9"/>
  <c r="BE31" i="9"/>
  <c r="AK32" i="9"/>
  <c r="AV32" i="9"/>
  <c r="Q33" i="9"/>
  <c r="AB33" i="9"/>
  <c r="BE33" i="9"/>
  <c r="AK34" i="9"/>
  <c r="AV34" i="9"/>
  <c r="Q35" i="9"/>
  <c r="AB35" i="9"/>
  <c r="BE35" i="9"/>
  <c r="AK36" i="9"/>
  <c r="AV36" i="9"/>
  <c r="Q37" i="9"/>
  <c r="AB37" i="9"/>
  <c r="BE37" i="9"/>
  <c r="AK38" i="9"/>
  <c r="AV38" i="9"/>
  <c r="Q39" i="9"/>
  <c r="AB39" i="9"/>
  <c r="BE39" i="9"/>
  <c r="AK40" i="9"/>
  <c r="AV40" i="9"/>
  <c r="Q41" i="9"/>
  <c r="AB41" i="9"/>
  <c r="BE41" i="9"/>
  <c r="AK42" i="9"/>
  <c r="AV42" i="9"/>
  <c r="Q43" i="9"/>
  <c r="AB43" i="9"/>
  <c r="BE43" i="9"/>
  <c r="AK44" i="9"/>
  <c r="AV44" i="9"/>
  <c r="Q45" i="9"/>
  <c r="AB45" i="9"/>
  <c r="BE45" i="9"/>
  <c r="AK46" i="9"/>
  <c r="AV46" i="9"/>
  <c r="Q47" i="9"/>
  <c r="AB47" i="9"/>
  <c r="BE47" i="9"/>
  <c r="AK48" i="9"/>
  <c r="AV48" i="9"/>
  <c r="Q49" i="9"/>
  <c r="AB49" i="9"/>
  <c r="BE49" i="9"/>
  <c r="Q50" i="9"/>
  <c r="P50" i="9"/>
  <c r="AK50" i="9"/>
  <c r="AJ50" i="9"/>
  <c r="BE50" i="9"/>
  <c r="BD50" i="9"/>
  <c r="Q51" i="9"/>
  <c r="P51" i="9"/>
  <c r="AK51" i="9"/>
  <c r="AJ51" i="9"/>
  <c r="BE51" i="9"/>
  <c r="BD51" i="9"/>
  <c r="Q52" i="9"/>
  <c r="P52" i="9"/>
  <c r="AK52" i="9"/>
  <c r="AJ52" i="9"/>
  <c r="BE52" i="9"/>
  <c r="BD52" i="9"/>
  <c r="J53" i="9"/>
  <c r="AT56" i="9"/>
  <c r="AV58" i="9"/>
  <c r="AU58" i="9"/>
  <c r="Z59" i="9"/>
  <c r="AL60" i="9"/>
  <c r="AK60" i="9"/>
  <c r="AJ60" i="9"/>
  <c r="AB61" i="9"/>
  <c r="AA61" i="9"/>
  <c r="BF61" i="9"/>
  <c r="BE61" i="9"/>
  <c r="BD61" i="9"/>
  <c r="R63" i="9"/>
  <c r="Q63" i="9"/>
  <c r="P63" i="9"/>
  <c r="AT64" i="9"/>
  <c r="AV66" i="9"/>
  <c r="AU66" i="9"/>
  <c r="Z67" i="9"/>
  <c r="AL68" i="9"/>
  <c r="AK68" i="9"/>
  <c r="AJ68" i="9"/>
  <c r="AB69" i="9"/>
  <c r="AA69" i="9"/>
  <c r="BF69" i="9"/>
  <c r="BE69" i="9"/>
  <c r="BD69" i="9"/>
  <c r="Z71" i="9"/>
  <c r="G72" i="9"/>
  <c r="AL72" i="9"/>
  <c r="AK72" i="9"/>
  <c r="AJ72" i="9"/>
  <c r="F74" i="9"/>
  <c r="AV74" i="9"/>
  <c r="AU74" i="9"/>
  <c r="R75" i="9"/>
  <c r="Q75" i="9"/>
  <c r="P75" i="9"/>
  <c r="AU81" i="9"/>
  <c r="G134" i="9"/>
  <c r="H134" i="9" s="1"/>
  <c r="G51" i="9"/>
  <c r="AU51" i="9"/>
  <c r="AT51" i="9"/>
  <c r="AU52" i="9"/>
  <c r="AT52" i="9"/>
  <c r="AL56" i="9"/>
  <c r="AK56" i="9"/>
  <c r="AJ56" i="9"/>
  <c r="AL64" i="9"/>
  <c r="AK64" i="9"/>
  <c r="AJ64" i="9"/>
  <c r="R71" i="9"/>
  <c r="Q71" i="9"/>
  <c r="P71" i="9"/>
  <c r="F79" i="9"/>
  <c r="H79" i="9" s="1"/>
  <c r="P82" i="9"/>
  <c r="R82" i="9"/>
  <c r="Q82" i="9"/>
  <c r="AU26" i="9"/>
  <c r="AL26" i="9"/>
  <c r="K92" i="9" s="1"/>
  <c r="R27" i="9"/>
  <c r="BF27" i="9"/>
  <c r="AL28" i="9"/>
  <c r="R29" i="9"/>
  <c r="BF29" i="9"/>
  <c r="AL30" i="9"/>
  <c r="R31" i="9"/>
  <c r="BF31" i="9"/>
  <c r="AL32" i="9"/>
  <c r="R33" i="9"/>
  <c r="BF33" i="9"/>
  <c r="AL34" i="9"/>
  <c r="R35" i="9"/>
  <c r="BF35" i="9"/>
  <c r="AL36" i="9"/>
  <c r="R37" i="9"/>
  <c r="BF37" i="9"/>
  <c r="AL38" i="9"/>
  <c r="R39" i="9"/>
  <c r="BF39" i="9"/>
  <c r="AL40" i="9"/>
  <c r="R41" i="9"/>
  <c r="BF41" i="9"/>
  <c r="AL42" i="9"/>
  <c r="R43" i="9"/>
  <c r="BF43" i="9"/>
  <c r="AL44" i="9"/>
  <c r="R45" i="9"/>
  <c r="BF45" i="9"/>
  <c r="AL46" i="9"/>
  <c r="R47" i="9"/>
  <c r="BF47" i="9"/>
  <c r="AL48" i="9"/>
  <c r="R49" i="9"/>
  <c r="BF49" i="9"/>
  <c r="R57" i="9"/>
  <c r="Q57" i="9"/>
  <c r="P57" i="9"/>
  <c r="AV60" i="9"/>
  <c r="AU60" i="9"/>
  <c r="G62" i="9"/>
  <c r="AL62" i="9"/>
  <c r="AK62" i="9"/>
  <c r="AJ62" i="9"/>
  <c r="AB63" i="9"/>
  <c r="AA63" i="9"/>
  <c r="BF63" i="9"/>
  <c r="BE63" i="9"/>
  <c r="BD63" i="9"/>
  <c r="R65" i="9"/>
  <c r="Q65" i="9"/>
  <c r="P65" i="9"/>
  <c r="AV68" i="9"/>
  <c r="AU68" i="9"/>
  <c r="G70" i="9"/>
  <c r="AL70" i="9"/>
  <c r="AK70" i="9"/>
  <c r="AJ70" i="9"/>
  <c r="AV72" i="9"/>
  <c r="AU72" i="9"/>
  <c r="R73" i="9"/>
  <c r="Q73" i="9"/>
  <c r="P73" i="9"/>
  <c r="AB75" i="9"/>
  <c r="AA75" i="9"/>
  <c r="BF75" i="9"/>
  <c r="BE75" i="9"/>
  <c r="BD75" i="9"/>
  <c r="AJ79" i="9"/>
  <c r="AL79" i="9"/>
  <c r="AK79" i="9"/>
  <c r="P80" i="9"/>
  <c r="R80" i="9"/>
  <c r="Q80" i="9"/>
  <c r="BD84" i="9"/>
  <c r="BF84" i="9"/>
  <c r="BE84" i="9"/>
  <c r="AB79" i="9"/>
  <c r="AB81" i="9"/>
  <c r="AB83" i="9"/>
  <c r="F85" i="9"/>
  <c r="AJ85" i="9"/>
  <c r="AL85" i="9"/>
  <c r="AK85" i="9"/>
  <c r="E54" i="9"/>
  <c r="E55" i="9"/>
  <c r="E56" i="9"/>
  <c r="AB56" i="9"/>
  <c r="E57" i="9"/>
  <c r="AB58" i="9"/>
  <c r="E59" i="9"/>
  <c r="AB60" i="9"/>
  <c r="E61" i="9"/>
  <c r="AB62" i="9"/>
  <c r="E63" i="9"/>
  <c r="AB64" i="9"/>
  <c r="E65" i="9"/>
  <c r="AB66" i="9"/>
  <c r="E67" i="9"/>
  <c r="AB68" i="9"/>
  <c r="AB70" i="9"/>
  <c r="AB72" i="9"/>
  <c r="AB74" i="9"/>
  <c r="AB76" i="9"/>
  <c r="AB78" i="9"/>
  <c r="Z80" i="9"/>
  <c r="AB80" i="9"/>
  <c r="BD80" i="9"/>
  <c r="BF80" i="9"/>
  <c r="BE80" i="9"/>
  <c r="F83" i="9"/>
  <c r="AJ83" i="9"/>
  <c r="AL83" i="9"/>
  <c r="AK83" i="9"/>
  <c r="G85" i="9"/>
  <c r="AT85" i="9"/>
  <c r="AV85" i="9"/>
  <c r="BF85" i="9"/>
  <c r="P86" i="9"/>
  <c r="R86" i="9"/>
  <c r="Q86" i="9"/>
  <c r="H90" i="9"/>
  <c r="BF56" i="9"/>
  <c r="BF58" i="9"/>
  <c r="BF60" i="9"/>
  <c r="BF62" i="9"/>
  <c r="BF64" i="9"/>
  <c r="BF66" i="9"/>
  <c r="BF68" i="9"/>
  <c r="BF70" i="9"/>
  <c r="BF72" i="9"/>
  <c r="BF74" i="9"/>
  <c r="BF76" i="9"/>
  <c r="BD78" i="9"/>
  <c r="BF78" i="9"/>
  <c r="BE78" i="9"/>
  <c r="F81" i="9"/>
  <c r="H81" i="9"/>
  <c r="AJ81" i="9"/>
  <c r="AL81" i="9"/>
  <c r="AK81" i="9"/>
  <c r="AT83" i="9"/>
  <c r="AV83" i="9"/>
  <c r="P84" i="9"/>
  <c r="R84" i="9"/>
  <c r="Q84" i="9"/>
  <c r="Z86" i="9"/>
  <c r="AB86" i="9"/>
  <c r="BD86" i="9"/>
  <c r="BF86" i="9"/>
  <c r="BE86" i="9"/>
  <c r="J91" i="9"/>
  <c r="F135" i="9"/>
  <c r="I92" i="9" l="1"/>
  <c r="J92" i="9" s="1"/>
  <c r="H68" i="9"/>
  <c r="L92" i="9"/>
  <c r="L91" i="9"/>
  <c r="L94" i="9"/>
  <c r="L93" i="9"/>
  <c r="L90" i="9"/>
  <c r="F136" i="9"/>
  <c r="G135" i="9"/>
  <c r="H135" i="9" s="1"/>
  <c r="H67" i="9"/>
  <c r="F67" i="9"/>
  <c r="G67" i="9"/>
  <c r="H59" i="9"/>
  <c r="F59" i="9"/>
  <c r="G59" i="9"/>
  <c r="F56" i="9"/>
  <c r="G56" i="9"/>
  <c r="G38" i="9"/>
  <c r="I90" i="9"/>
  <c r="J90" i="9" s="1"/>
  <c r="H78" i="9"/>
  <c r="F42" i="9"/>
  <c r="F28" i="9"/>
  <c r="H71" i="9"/>
  <c r="F55" i="9"/>
  <c r="G55" i="9"/>
  <c r="H62" i="9"/>
  <c r="G26" i="9"/>
  <c r="F48" i="9"/>
  <c r="K134" i="9"/>
  <c r="H72" i="9"/>
  <c r="G60" i="9"/>
  <c r="F43" i="9"/>
  <c r="F35" i="9"/>
  <c r="H28" i="9"/>
  <c r="F27" i="9"/>
  <c r="G66" i="9"/>
  <c r="G48" i="9"/>
  <c r="G40" i="9"/>
  <c r="G32" i="9"/>
  <c r="F69" i="9"/>
  <c r="H70" i="9" s="1"/>
  <c r="H76" i="9"/>
  <c r="G64" i="9"/>
  <c r="F53" i="9"/>
  <c r="F52" i="9"/>
  <c r="F50" i="9"/>
  <c r="F40" i="9"/>
  <c r="H41" i="9" s="1"/>
  <c r="F34" i="9"/>
  <c r="H65" i="9"/>
  <c r="F65" i="9"/>
  <c r="G65" i="9"/>
  <c r="H61" i="9"/>
  <c r="F61" i="9"/>
  <c r="G61" i="9"/>
  <c r="F57" i="9"/>
  <c r="G57" i="9"/>
  <c r="F54" i="9"/>
  <c r="G54" i="9"/>
  <c r="H85" i="9"/>
  <c r="G30" i="9"/>
  <c r="F44" i="9"/>
  <c r="H60" i="9"/>
  <c r="F58" i="9"/>
  <c r="F49" i="9"/>
  <c r="F37" i="9"/>
  <c r="H30" i="9"/>
  <c r="F29" i="9"/>
  <c r="H74" i="9"/>
  <c r="H66" i="9"/>
  <c r="F64" i="9"/>
  <c r="G42" i="9"/>
  <c r="H42" i="9" s="1"/>
  <c r="G34" i="9"/>
  <c r="H34" i="9" s="1"/>
  <c r="G28" i="9"/>
  <c r="H69" i="9"/>
  <c r="H64" i="9"/>
  <c r="G53" i="9"/>
  <c r="G52" i="9"/>
  <c r="G50" i="9"/>
  <c r="F38" i="9"/>
  <c r="F32" i="9"/>
  <c r="H63" i="9"/>
  <c r="F63" i="9"/>
  <c r="G63" i="9"/>
  <c r="H82" i="9"/>
  <c r="H84" i="9"/>
  <c r="H86" i="9"/>
  <c r="F68" i="9"/>
  <c r="F60" i="9"/>
  <c r="G49" i="9"/>
  <c r="G47" i="9"/>
  <c r="G45" i="9"/>
  <c r="G43" i="9"/>
  <c r="H43" i="9" s="1"/>
  <c r="G41" i="9"/>
  <c r="G39" i="9"/>
  <c r="G37" i="9"/>
  <c r="G35" i="9"/>
  <c r="G33" i="9"/>
  <c r="G31" i="9"/>
  <c r="G29" i="9"/>
  <c r="G27" i="9"/>
  <c r="G69" i="9"/>
  <c r="H31" i="9"/>
  <c r="H27" i="9"/>
  <c r="H80" i="9"/>
  <c r="H26" i="9"/>
  <c r="F62" i="9"/>
  <c r="H33" i="9"/>
  <c r="H29" i="9"/>
  <c r="F26" i="9"/>
  <c r="H75" i="9"/>
  <c r="H83" i="9"/>
  <c r="H77" i="9"/>
  <c r="H73" i="9"/>
  <c r="F51" i="9"/>
  <c r="G68" i="9"/>
  <c r="F45" i="9"/>
  <c r="F39" i="9"/>
  <c r="H32" i="9"/>
  <c r="F31" i="9"/>
  <c r="G58" i="9"/>
  <c r="G44" i="9"/>
  <c r="G36" i="9"/>
  <c r="F46" i="9"/>
  <c r="F36" i="9"/>
  <c r="F30" i="9"/>
  <c r="H40" i="9" l="1"/>
  <c r="H54" i="9"/>
  <c r="H45" i="9"/>
  <c r="H49" i="9"/>
  <c r="H46" i="9"/>
  <c r="H37" i="9"/>
  <c r="H39" i="9"/>
  <c r="H57" i="9"/>
  <c r="H36" i="9"/>
  <c r="H47" i="9"/>
  <c r="H50" i="9"/>
  <c r="H44" i="9"/>
  <c r="H52" i="9"/>
  <c r="H38" i="9"/>
  <c r="H51" i="9"/>
  <c r="H48" i="9"/>
  <c r="H35" i="9"/>
  <c r="H55" i="9"/>
  <c r="H56" i="9"/>
  <c r="K135" i="9"/>
  <c r="L89" i="9"/>
  <c r="G136" i="9"/>
  <c r="H136" i="9" s="1"/>
  <c r="F137" i="9"/>
  <c r="H53" i="9"/>
  <c r="K89" i="9" s="1"/>
  <c r="I89" i="9" l="1"/>
  <c r="J89" i="9" s="1"/>
  <c r="E147" i="9"/>
  <c r="E148" i="9" s="1"/>
  <c r="E150" i="9" s="1"/>
  <c r="K136" i="9"/>
  <c r="F138" i="9"/>
  <c r="G137" i="9"/>
  <c r="H137" i="9" s="1"/>
  <c r="K137" i="9"/>
  <c r="I137" i="9" l="1"/>
  <c r="I136" i="9"/>
  <c r="I135" i="9"/>
  <c r="I134" i="9"/>
  <c r="G138" i="9"/>
  <c r="H138" i="9" s="1"/>
  <c r="F139" i="9"/>
  <c r="K138" i="9" l="1"/>
  <c r="I138" i="9"/>
  <c r="L138" i="9"/>
  <c r="J138" i="9"/>
  <c r="J135" i="9"/>
  <c r="L135" i="9"/>
  <c r="G139" i="9"/>
  <c r="F140" i="9"/>
  <c r="J136" i="9"/>
  <c r="L136" i="9"/>
  <c r="L134" i="9"/>
  <c r="J134" i="9"/>
  <c r="L137" i="9"/>
  <c r="J137" i="9"/>
  <c r="G140" i="9" l="1"/>
  <c r="F141" i="9"/>
  <c r="H139" i="9"/>
  <c r="I139" i="9"/>
  <c r="K139" i="9"/>
  <c r="G141" i="9" l="1"/>
  <c r="F142" i="9"/>
  <c r="H140" i="9"/>
  <c r="I140" i="9"/>
  <c r="L139" i="9"/>
  <c r="J139" i="9"/>
  <c r="K140" i="9"/>
  <c r="G142" i="9" l="1"/>
  <c r="F143" i="9"/>
  <c r="H141" i="9"/>
  <c r="I141" i="9"/>
  <c r="J140" i="9"/>
  <c r="L140" i="9"/>
  <c r="K141" i="9"/>
  <c r="G143" i="9" l="1"/>
  <c r="F144" i="9"/>
  <c r="H142" i="9"/>
  <c r="I142" i="9"/>
  <c r="J141" i="9"/>
  <c r="L141" i="9"/>
  <c r="K142" i="9"/>
  <c r="G144" i="9" l="1"/>
  <c r="H143" i="9"/>
  <c r="I143" i="9"/>
  <c r="J142" i="9"/>
  <c r="L142" i="9"/>
  <c r="K143" i="9"/>
  <c r="J143" i="9" l="1"/>
  <c r="L143" i="9"/>
  <c r="H144" i="9"/>
  <c r="I144" i="9"/>
  <c r="K144" i="9"/>
  <c r="J144" i="9" l="1"/>
  <c r="L144" i="9"/>
</calcChain>
</file>

<file path=xl/comments1.xml><?xml version="1.0" encoding="utf-8"?>
<comments xmlns="http://schemas.openxmlformats.org/spreadsheetml/2006/main">
  <authors>
    <author>gmmelia</author>
    <author>Melia, Gregory</author>
  </authors>
  <commentList>
    <comment ref="I4" authorId="0" shapeId="0">
      <text>
        <r>
          <rPr>
            <b/>
            <sz val="8"/>
            <color indexed="81"/>
            <rFont val="Tahoma"/>
            <family val="2"/>
          </rPr>
          <t>gmmelia:</t>
        </r>
        <r>
          <rPr>
            <sz val="8"/>
            <color indexed="81"/>
            <rFont val="Tahoma"/>
            <family val="2"/>
          </rPr>
          <t xml:space="preserve">
If different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gmmelia:</t>
        </r>
        <r>
          <rPr>
            <sz val="8"/>
            <color indexed="81"/>
            <rFont val="Tahoma"/>
            <family val="2"/>
          </rPr>
          <t xml:space="preserve">
square miles</t>
        </r>
      </text>
    </comment>
    <comment ref="A29" authorId="1" shapeId="0">
      <text>
        <r>
          <rPr>
            <b/>
            <sz val="9"/>
            <color indexed="81"/>
            <rFont val="Tahoma"/>
            <family val="2"/>
          </rPr>
          <t>Melia, Gregory:</t>
        </r>
        <r>
          <rPr>
            <sz val="9"/>
            <color indexed="81"/>
            <rFont val="Tahoma"/>
            <family val="2"/>
          </rPr>
          <t xml:space="preserve">
Top of Left Bank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</rPr>
          <t>Melia, Gregory:</t>
        </r>
        <r>
          <rPr>
            <sz val="9"/>
            <color indexed="81"/>
            <rFont val="Tahoma"/>
            <family val="2"/>
          </rPr>
          <t xml:space="preserve">
Lower of the 2 banks (TLB and RTB)</t>
        </r>
      </text>
    </comment>
    <comment ref="A65" authorId="1" shapeId="0">
      <text>
        <r>
          <rPr>
            <b/>
            <sz val="9"/>
            <color indexed="81"/>
            <rFont val="Tahoma"/>
            <family val="2"/>
          </rPr>
          <t>Melia, Gregory:</t>
        </r>
        <r>
          <rPr>
            <sz val="9"/>
            <color indexed="81"/>
            <rFont val="Tahoma"/>
            <family val="2"/>
          </rPr>
          <t xml:space="preserve">
Top of right Bank</t>
        </r>
      </text>
    </comment>
  </commentList>
</comments>
</file>

<file path=xl/comments2.xml><?xml version="1.0" encoding="utf-8"?>
<comments xmlns="http://schemas.openxmlformats.org/spreadsheetml/2006/main">
  <authors>
    <author>Michael T. Lee</author>
    <author>NCDOT</author>
  </authors>
  <commentList>
    <comment ref="W12" authorId="0" shapeId="0">
      <text>
        <r>
          <rPr>
            <b/>
            <sz val="9"/>
            <color indexed="81"/>
            <rFont val="Tahoma"/>
            <family val="2"/>
          </rPr>
          <t>Michael T. Lee:</t>
        </r>
        <r>
          <rPr>
            <sz val="9"/>
            <color indexed="81"/>
            <rFont val="Tahoma"/>
            <family val="2"/>
          </rPr>
          <t xml:space="preserve">
Site Gauge;  USGS Surrogate;  Other  Weather  Station   (Indicate Source)</t>
        </r>
      </text>
    </comment>
    <comment ref="L125" authorId="1" shapeId="0">
      <text>
        <r>
          <rPr>
            <b/>
            <sz val="8"/>
            <color indexed="81"/>
            <rFont val="Tahoma"/>
            <family val="2"/>
          </rPr>
          <t>NCDOT:  8e531b2 replaced with 9796B95 pm 4/20/2004</t>
        </r>
      </text>
    </comment>
    <comment ref="N125" authorId="1" shapeId="0">
      <text>
        <r>
          <rPr>
            <b/>
            <sz val="8"/>
            <color indexed="81"/>
            <rFont val="Tahoma"/>
            <family val="2"/>
          </rPr>
          <t>NCDOT:  8e531b2 replaced with 9796B95 pm 4/20/2004</t>
        </r>
      </text>
    </comment>
    <comment ref="P125" authorId="1" shapeId="0">
      <text>
        <r>
          <rPr>
            <b/>
            <sz val="8"/>
            <color indexed="81"/>
            <rFont val="Tahoma"/>
            <family val="2"/>
          </rPr>
          <t>NCDOT:  8e531b2 replaced with 9796B95 pm 4/20/2004</t>
        </r>
      </text>
    </comment>
    <comment ref="R125" authorId="1" shapeId="0">
      <text>
        <r>
          <rPr>
            <b/>
            <sz val="8"/>
            <color indexed="81"/>
            <rFont val="Tahoma"/>
            <family val="2"/>
          </rPr>
          <t>NCDOT:  8e531b2 replaced with 9796B95 pm 4/20/2004</t>
        </r>
      </text>
    </comment>
    <comment ref="T125" authorId="1" shapeId="0">
      <text>
        <r>
          <rPr>
            <b/>
            <sz val="8"/>
            <color indexed="81"/>
            <rFont val="Tahoma"/>
            <family val="2"/>
          </rPr>
          <t>NCDOT:  8e531b2 replaced with 9796B95 pm 4/20/2004</t>
        </r>
      </text>
    </comment>
    <comment ref="H236" authorId="1" shapeId="0">
      <text>
        <r>
          <rPr>
            <b/>
            <sz val="8"/>
            <color indexed="81"/>
            <rFont val="Tahoma"/>
            <family val="2"/>
          </rPr>
          <t>NCDOT:  8E53A81 would not download</t>
        </r>
      </text>
    </comment>
    <comment ref="D280" authorId="1" shapeId="0">
      <text>
        <r>
          <rPr>
            <b/>
            <sz val="8"/>
            <color indexed="81"/>
            <rFont val="Tahoma"/>
            <family val="2"/>
          </rPr>
          <t>NCDOT:  has been under water, buried by debree</t>
        </r>
      </text>
    </comment>
    <comment ref="H280" authorId="1" shapeId="0">
      <text>
        <r>
          <rPr>
            <b/>
            <sz val="8"/>
            <color indexed="81"/>
            <rFont val="Tahoma"/>
            <family val="2"/>
          </rPr>
          <t>NCDOT:  8E53A81 replaced by 97955CD on 9/23/2004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80" authorId="1" shapeId="0">
      <text>
        <r>
          <rPr>
            <b/>
            <sz val="8"/>
            <color indexed="81"/>
            <rFont val="Tahoma"/>
            <family val="2"/>
          </rPr>
          <t>NCDOT:  Has been underwater, buried by debree</t>
        </r>
      </text>
    </comment>
    <comment ref="N280" authorId="1" shapeId="0">
      <text>
        <r>
          <rPr>
            <b/>
            <sz val="8"/>
            <color indexed="81"/>
            <rFont val="Tahoma"/>
            <family val="2"/>
          </rPr>
          <t>NCDOT:  Has been underwater, buried by debree</t>
        </r>
      </text>
    </comment>
    <comment ref="P280" authorId="1" shapeId="0">
      <text>
        <r>
          <rPr>
            <b/>
            <sz val="8"/>
            <color indexed="81"/>
            <rFont val="Tahoma"/>
            <family val="2"/>
          </rPr>
          <t>NCDOT:  Has been underwater, buried by debree</t>
        </r>
      </text>
    </comment>
    <comment ref="R280" authorId="1" shapeId="0">
      <text>
        <r>
          <rPr>
            <b/>
            <sz val="8"/>
            <color indexed="81"/>
            <rFont val="Tahoma"/>
            <family val="2"/>
          </rPr>
          <t>NCDOT:  Has been underwater, buried by debree</t>
        </r>
      </text>
    </comment>
    <comment ref="T280" authorId="1" shapeId="0">
      <text>
        <r>
          <rPr>
            <b/>
            <sz val="8"/>
            <color indexed="81"/>
            <rFont val="Tahoma"/>
            <family val="2"/>
          </rPr>
          <t>NCDOT:  Has been underwater, buried by debree</t>
        </r>
      </text>
    </comment>
  </commentList>
</comments>
</file>

<file path=xl/sharedStrings.xml><?xml version="1.0" encoding="utf-8"?>
<sst xmlns="http://schemas.openxmlformats.org/spreadsheetml/2006/main" count="659" uniqueCount="318">
  <si>
    <t>Restoration</t>
  </si>
  <si>
    <t>Level</t>
  </si>
  <si>
    <t>Mitigation</t>
  </si>
  <si>
    <t>Reach 1</t>
  </si>
  <si>
    <t>Reach 2</t>
  </si>
  <si>
    <t>Reach 3</t>
  </si>
  <si>
    <t>R</t>
  </si>
  <si>
    <t>E</t>
  </si>
  <si>
    <t>P</t>
  </si>
  <si>
    <t>EII</t>
  </si>
  <si>
    <t>Wetland</t>
  </si>
  <si>
    <t>Ratio (X:1)</t>
  </si>
  <si>
    <t>NR</t>
  </si>
  <si>
    <t>Restoration Level</t>
  </si>
  <si>
    <t>Stream</t>
  </si>
  <si>
    <t>Enhancement</t>
  </si>
  <si>
    <t>Enhancement I</t>
  </si>
  <si>
    <t>Enhancement II</t>
  </si>
  <si>
    <t>Creation</t>
  </si>
  <si>
    <t>Preservation</t>
  </si>
  <si>
    <t>Provide Project Name, EEP Identification Number, River Basin and CU</t>
  </si>
  <si>
    <t>Reach ID</t>
  </si>
  <si>
    <t xml:space="preserve">A full morphology table can be provided as part of the digital submission, but the paramters below </t>
  </si>
  <si>
    <t>are viewed as essential and should be included in the report body</t>
  </si>
  <si>
    <t>Parameter</t>
  </si>
  <si>
    <t>Existing Condition</t>
  </si>
  <si>
    <t>Reference Condition</t>
  </si>
  <si>
    <t>Proposed</t>
  </si>
  <si>
    <t>Valley Width (ft)</t>
  </si>
  <si>
    <t>Contributing Drainage Area (acres)</t>
  </si>
  <si>
    <t>Channel/Reach Classification</t>
  </si>
  <si>
    <t xml:space="preserve">Water Surface Slope </t>
  </si>
  <si>
    <t>Sinuosity</t>
  </si>
  <si>
    <t>Width/Depth Ratio</t>
  </si>
  <si>
    <t>Bank Height Ratio</t>
  </si>
  <si>
    <t>Entrenchment Ratio</t>
  </si>
  <si>
    <t>d16 / d35 / d50 / d84 / d95 / dip / disp (mm)</t>
  </si>
  <si>
    <t>Project Name</t>
  </si>
  <si>
    <t>County</t>
  </si>
  <si>
    <t xml:space="preserve">Project Area (acres) </t>
  </si>
  <si>
    <t>Project Watershed Summary Information</t>
  </si>
  <si>
    <t>Physiographic Province</t>
  </si>
  <si>
    <t>River Basin</t>
  </si>
  <si>
    <t>USGS Hydrologic Unit 8-digit</t>
  </si>
  <si>
    <t xml:space="preserve">Project Drainage Area Percentage of Impervious Area </t>
  </si>
  <si>
    <t>Reach Summary Information</t>
  </si>
  <si>
    <t>Parameters</t>
  </si>
  <si>
    <t>Wetland Summary Information</t>
  </si>
  <si>
    <t>Wetland 1</t>
  </si>
  <si>
    <t>Wetland 2</t>
  </si>
  <si>
    <t>Wetland 3</t>
  </si>
  <si>
    <t>Mapped Soil Series</t>
  </si>
  <si>
    <t>Soil Hydric Status</t>
  </si>
  <si>
    <t>Project and Reach Information</t>
  </si>
  <si>
    <t>Cross Section Information</t>
  </si>
  <si>
    <t>Project Name:</t>
  </si>
  <si>
    <t>XYZ Creek</t>
  </si>
  <si>
    <t>Installer Cross Section ID:</t>
  </si>
  <si>
    <t>22-XS2</t>
  </si>
  <si>
    <t>Project ID:</t>
  </si>
  <si>
    <t>Reach ID:</t>
  </si>
  <si>
    <t>Reach 22</t>
  </si>
  <si>
    <t>Installation Organization:</t>
  </si>
  <si>
    <t>Firm X</t>
  </si>
  <si>
    <t>Reach Type:</t>
  </si>
  <si>
    <t>B4c</t>
  </si>
  <si>
    <t>Installation Personnel:</t>
  </si>
  <si>
    <t>CC, DD, EE</t>
  </si>
  <si>
    <t>Installation Date:</t>
  </si>
  <si>
    <t>Cross Section Type:</t>
  </si>
  <si>
    <t>Riffle</t>
  </si>
  <si>
    <t>Drainage Area:</t>
  </si>
  <si>
    <t>Survey Information</t>
  </si>
  <si>
    <t>Elevation</t>
  </si>
  <si>
    <t>BS</t>
  </si>
  <si>
    <t>FS</t>
  </si>
  <si>
    <t>Survey Date:</t>
  </si>
  <si>
    <t>Benchmark ID:</t>
  </si>
  <si>
    <t>TP1</t>
  </si>
  <si>
    <t>Height of Instrument:</t>
  </si>
  <si>
    <t>Survey Organization:</t>
  </si>
  <si>
    <t>Survey Personnel:</t>
  </si>
  <si>
    <t>CC,DD</t>
  </si>
  <si>
    <t>Survey Conditions:</t>
  </si>
  <si>
    <t>80F; Sunnty</t>
  </si>
  <si>
    <t>Project Phase:</t>
  </si>
  <si>
    <t>Note:</t>
  </si>
  <si>
    <t>Bkf Hydraulic Geom</t>
  </si>
  <si>
    <t>TOB</t>
  </si>
  <si>
    <t>BKF</t>
  </si>
  <si>
    <t>STA</t>
  </si>
  <si>
    <t>EL</t>
  </si>
  <si>
    <t>Depth</t>
  </si>
  <si>
    <t>Width</t>
  </si>
  <si>
    <t>Area</t>
  </si>
  <si>
    <t/>
  </si>
  <si>
    <t>LEW</t>
  </si>
  <si>
    <t>REW</t>
  </si>
  <si>
    <t>Feature</t>
  </si>
  <si>
    <t>Type</t>
  </si>
  <si>
    <t>Wfpa</t>
  </si>
  <si>
    <t>LBKF</t>
  </si>
  <si>
    <t>RBKF</t>
  </si>
  <si>
    <t>ELbkf</t>
  </si>
  <si>
    <t>Wbkf</t>
  </si>
  <si>
    <t>Dbkf</t>
  </si>
  <si>
    <t>W/D</t>
  </si>
  <si>
    <t>Abkf</t>
  </si>
  <si>
    <t>Dmax</t>
  </si>
  <si>
    <t>ER</t>
  </si>
  <si>
    <t>BHR</t>
  </si>
  <si>
    <t>RIF</t>
  </si>
  <si>
    <t>F</t>
  </si>
  <si>
    <t>elev</t>
  </si>
  <si>
    <t>area</t>
  </si>
  <si>
    <t>d</t>
  </si>
  <si>
    <t>shear</t>
  </si>
  <si>
    <t>velocity</t>
  </si>
  <si>
    <t>power</t>
  </si>
  <si>
    <t>width</t>
  </si>
  <si>
    <t>Q</t>
  </si>
  <si>
    <t>dmean =</t>
  </si>
  <si>
    <t>r=</t>
  </si>
  <si>
    <t>Qbkf=</t>
  </si>
  <si>
    <t>n=</t>
  </si>
  <si>
    <t>Project:</t>
  </si>
  <si>
    <t>Wetland Component:</t>
  </si>
  <si>
    <t>Growing Season:</t>
  </si>
  <si>
    <t>March 15-November 19</t>
  </si>
  <si>
    <t>Units</t>
  </si>
  <si>
    <t>Inches</t>
  </si>
  <si>
    <t>Groundwater</t>
  </si>
  <si>
    <t>Rain</t>
  </si>
  <si>
    <t>Gauge ID :</t>
  </si>
  <si>
    <t xml:space="preserve">Gauge ID: </t>
  </si>
  <si>
    <t>KBMG-2</t>
  </si>
  <si>
    <t xml:space="preserve">Gauge </t>
  </si>
  <si>
    <t>KBMG-3</t>
  </si>
  <si>
    <t>KBMG-4</t>
  </si>
  <si>
    <t>KBMG-5</t>
  </si>
  <si>
    <t>KBMG-6</t>
  </si>
  <si>
    <t>RG1</t>
  </si>
  <si>
    <t xml:space="preserve">Source: </t>
  </si>
  <si>
    <t>Site</t>
  </si>
  <si>
    <t>Date</t>
  </si>
  <si>
    <t>Amount</t>
  </si>
  <si>
    <t>I</t>
  </si>
  <si>
    <t xml:space="preserve"> </t>
  </si>
  <si>
    <t>DWR Sub-basin</t>
  </si>
  <si>
    <t>NCDWR Water Quality Classification</t>
  </si>
  <si>
    <t>Perennial, Intermittent, Ephemeral</t>
  </si>
  <si>
    <t>Valley confinement (Confined, moderately confined, unconfined)</t>
  </si>
  <si>
    <t>Regulatory Considerations</t>
  </si>
  <si>
    <t>Water of the United States - Section 404</t>
  </si>
  <si>
    <t>Water of the United States - Section 401</t>
  </si>
  <si>
    <t>Applicable?</t>
  </si>
  <si>
    <t>Resolved?</t>
  </si>
  <si>
    <t>Endangered Species Act</t>
  </si>
  <si>
    <t>Historic Preservation Act</t>
  </si>
  <si>
    <t>Supporting Docs?</t>
  </si>
  <si>
    <t>Coastal Zone Management Act (CZMA or CAMA)</t>
  </si>
  <si>
    <t>Essential Fisheries Habitat</t>
  </si>
  <si>
    <t>Sand</t>
  </si>
  <si>
    <t>16 - 22.6</t>
  </si>
  <si>
    <t>256 - 362</t>
  </si>
  <si>
    <t>362 - 512</t>
  </si>
  <si>
    <t>512 - 1024</t>
  </si>
  <si>
    <t>1024 - 2048</t>
  </si>
  <si>
    <t>Bedrock</t>
  </si>
  <si>
    <t>Totals</t>
  </si>
  <si>
    <t xml:space="preserve">The data entry table is set up for 1/2 phi-size intervals.  If you have phi-size interval data, leave the intervening intervals blank. 
</t>
  </si>
  <si>
    <t>Plan</t>
  </si>
  <si>
    <t>As-Built</t>
  </si>
  <si>
    <t>EEP XS Database ID:</t>
  </si>
  <si>
    <t>EEP Use</t>
  </si>
  <si>
    <t>MY0 2/28/2012</t>
  </si>
  <si>
    <t>TLP</t>
  </si>
  <si>
    <t>BLP</t>
  </si>
  <si>
    <t>TLB</t>
  </si>
  <si>
    <t>LTOB</t>
  </si>
  <si>
    <t>THW</t>
  </si>
  <si>
    <t>RTB</t>
  </si>
  <si>
    <t>BRP</t>
  </si>
  <si>
    <t>RLP</t>
  </si>
  <si>
    <t>Discharge Width (ft)</t>
  </si>
  <si>
    <t>Discharge Depth (ft)</t>
  </si>
  <si>
    <r>
      <t>Discharge Area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</si>
  <si>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Discharge Velocity (ft/s)</t>
  </si>
  <si>
    <t>Discharge (cfs)</t>
  </si>
  <si>
    <t>Project Segment</t>
  </si>
  <si>
    <t>Category</t>
  </si>
  <si>
    <t>Comments</t>
  </si>
  <si>
    <t>DRT-W-R1_1</t>
  </si>
  <si>
    <t>Warm</t>
  </si>
  <si>
    <t>DRT-W-R1_3</t>
  </si>
  <si>
    <t>DRT-W-R2_4</t>
  </si>
  <si>
    <t>EI</t>
  </si>
  <si>
    <t>SWB-R3_14</t>
  </si>
  <si>
    <t>SWB-R3_15</t>
  </si>
  <si>
    <t>SEB-R1_20</t>
  </si>
  <si>
    <t>West_Group_1</t>
  </si>
  <si>
    <t>RH</t>
  </si>
  <si>
    <t>Project Credits</t>
  </si>
  <si>
    <t>Non-Rip</t>
  </si>
  <si>
    <t>Coastal</t>
  </si>
  <si>
    <t>Cool</t>
  </si>
  <si>
    <t>Cold</t>
  </si>
  <si>
    <t>Marsh</t>
  </si>
  <si>
    <t>Re-establishment</t>
  </si>
  <si>
    <t>Rehabilitation</t>
  </si>
  <si>
    <t>Original</t>
  </si>
  <si>
    <t>Ft/Ac</t>
  </si>
  <si>
    <t>Credits</t>
  </si>
  <si>
    <t>DRT-E-R1_7</t>
  </si>
  <si>
    <t>DRT-E-R2-3_8</t>
  </si>
  <si>
    <t>SWB-R2_13</t>
  </si>
  <si>
    <t>MB_Head_17</t>
  </si>
  <si>
    <t>HQP</t>
  </si>
  <si>
    <t>MB-R1-R2_18</t>
  </si>
  <si>
    <t>SEB-R3_22</t>
  </si>
  <si>
    <t>Total:</t>
  </si>
  <si>
    <t>CM</t>
  </si>
  <si>
    <t>West_Group_2</t>
  </si>
  <si>
    <t>REE</t>
  </si>
  <si>
    <t>West_Group_U_3</t>
  </si>
  <si>
    <t>West_Group_4</t>
  </si>
  <si>
    <t>East_Group_5</t>
  </si>
  <si>
    <t>Riparian</t>
  </si>
  <si>
    <t>Total Stream Credit</t>
  </si>
  <si>
    <t>Total Wetland Credit</t>
  </si>
  <si>
    <t>Wetland Mitigation Category</t>
  </si>
  <si>
    <t>Coastal Marsh</t>
  </si>
  <si>
    <t>High Quality Preservation</t>
  </si>
  <si>
    <t>Non-Riparian</t>
  </si>
  <si>
    <t>Wetland Enhancement - Veg and Hydro</t>
  </si>
  <si>
    <t>Stream Enhancement II</t>
  </si>
  <si>
    <t>Stream Enhancement I</t>
  </si>
  <si>
    <t>C</t>
  </si>
  <si>
    <t>Wetland Creation</t>
  </si>
  <si>
    <t>Wetland Rehabilitation - Veg and Hydro</t>
  </si>
  <si>
    <t>Wetland Re-establishment Veg and Hydro</t>
  </si>
  <si>
    <t>Table 1.  Mitigation Site (ID-95021) Project Mitigation Quantities and Credits</t>
  </si>
  <si>
    <t>Project Coordinates (latitude and longitude decimal degrees)</t>
  </si>
  <si>
    <t>Project Drainage Area (acres)</t>
  </si>
  <si>
    <t xml:space="preserve"> Land Use Classification </t>
  </si>
  <si>
    <t>Pre-project length (feet)</t>
  </si>
  <si>
    <t>Post-project (feet)</t>
  </si>
  <si>
    <t>Drainage area (acres)</t>
  </si>
  <si>
    <t>Dominant Stream Classification (existing)</t>
  </si>
  <si>
    <t>Dominant Stream Classification (proposed)</t>
  </si>
  <si>
    <t>Dominant Evolutionary class (Simon) if applicable</t>
  </si>
  <si>
    <t>Pre-project (acres)</t>
  </si>
  <si>
    <t>Post-project (acres)</t>
  </si>
  <si>
    <t>Wetland Type (non-riparian, riparian)</t>
  </si>
  <si>
    <t>Project Attribute Table</t>
  </si>
  <si>
    <t>Particle ; Monitoring YR4</t>
  </si>
  <si>
    <t xml:space="preserve"> Creek Mitigation Project, EEP# 12345</t>
  </si>
  <si>
    <t>PROJECT:</t>
  </si>
  <si>
    <t>REACH/LOCATION:</t>
  </si>
  <si>
    <t>XS 3</t>
  </si>
  <si>
    <t>% Cum</t>
  </si>
  <si>
    <t>Plot Size (mm)</t>
  </si>
  <si>
    <t>FEATURE:</t>
  </si>
  <si>
    <t>Distribution</t>
  </si>
  <si>
    <t>MATERIAL</t>
  </si>
  <si>
    <t>PARTICLE</t>
  </si>
  <si>
    <t>SIZE (mm)</t>
  </si>
  <si>
    <t>Total</t>
  </si>
  <si>
    <t>Class %</t>
  </si>
  <si>
    <t>Silt/Clay</t>
  </si>
  <si>
    <t>Silt / Clay</t>
  </si>
  <si>
    <t>&lt; .063</t>
  </si>
  <si>
    <t>Very Fine</t>
  </si>
  <si>
    <t>.063 - .125</t>
  </si>
  <si>
    <t>Fine</t>
  </si>
  <si>
    <t>.125 - .25</t>
  </si>
  <si>
    <t>Medium</t>
  </si>
  <si>
    <t>.25 - .50</t>
  </si>
  <si>
    <t>Coarse</t>
  </si>
  <si>
    <t>.50 - 1.0</t>
  </si>
  <si>
    <t>Very Coarse</t>
  </si>
  <si>
    <t>1.0 - 2.0</t>
  </si>
  <si>
    <t>Gravel</t>
  </si>
  <si>
    <t>2.0 - 2.8</t>
  </si>
  <si>
    <t>2.8 - 4.0</t>
  </si>
  <si>
    <t>4.0 - 5.6</t>
  </si>
  <si>
    <t>5.6 - 8.0</t>
  </si>
  <si>
    <t>8.0 - 11.0</t>
  </si>
  <si>
    <t>11.0 - 16.0</t>
  </si>
  <si>
    <t xml:space="preserve">22.6 - 32 </t>
  </si>
  <si>
    <t>32 - 45</t>
  </si>
  <si>
    <t>45 - 64</t>
  </si>
  <si>
    <t>Cobble</t>
  </si>
  <si>
    <t>Small</t>
  </si>
  <si>
    <t>64 - 90</t>
  </si>
  <si>
    <t>90 - 128</t>
  </si>
  <si>
    <t>Large</t>
  </si>
  <si>
    <t>128 - 180</t>
  </si>
  <si>
    <t>180 - 256</t>
  </si>
  <si>
    <t>Boulder</t>
  </si>
  <si>
    <t>Large-Very Large</t>
  </si>
  <si>
    <t>&gt; 2048</t>
  </si>
  <si>
    <t>Total % of whole count</t>
  </si>
  <si>
    <t>Summary Data</t>
  </si>
  <si>
    <t>Channel materials</t>
  </si>
  <si>
    <t xml:space="preserve">D16 = </t>
  </si>
  <si>
    <t xml:space="preserve">D84 = </t>
  </si>
  <si>
    <t xml:space="preserve">D35 = </t>
  </si>
  <si>
    <t xml:space="preserve">D95 = </t>
  </si>
  <si>
    <t xml:space="preserve">D50 = </t>
  </si>
  <si>
    <t xml:space="preserve">D100 = </t>
  </si>
  <si>
    <t>128-180</t>
  </si>
  <si>
    <t>Offset should be specified and uncorrected data should be submitted</t>
  </si>
  <si>
    <t xml:space="preserve"> Project ID:</t>
  </si>
  <si>
    <t>Gauge Type:</t>
  </si>
  <si>
    <t>test-1</t>
  </si>
  <si>
    <t>Offset</t>
  </si>
  <si>
    <t xml:space="preserve">Offset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</si>
</sst>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dd\-mmm\-yy"/>
    <numFmt numFmtId="166" formatCode="m/d/yyyy;@"/>
    <numFmt numFmtId="167" formatCode="0.0%"/>
    <numFmt numFmtId="168" formatCode="#,##0.00000"/>
    <numFmt numFmtId="169" formatCode="#,##0.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</font>
    <font>
      <sz val="11"/>
      <color rgb="FFFF0000"/>
      <name val="Calibri"/>
      <family val="2"/>
      <scheme val="minor"/>
    </font>
    <font>
      <b/>
      <sz val="14"/>
      <name val="Calibri"/>
      <family val="2"/>
    </font>
    <font>
      <b/>
      <sz val="18"/>
      <name val="Calibri"/>
    </font>
    <font>
      <sz val="9"/>
      <name val="Calibri"/>
    </font>
    <font>
      <b/>
      <sz val="12"/>
      <name val="Calibri"/>
    </font>
    <font>
      <sz val="12"/>
      <name val="Calibri"/>
    </font>
    <font>
      <b/>
      <sz val="12"/>
      <name val="Calibri"/>
      <family val="2"/>
    </font>
    <font>
      <b/>
      <sz val="14"/>
      <name val="Calibri"/>
    </font>
    <font>
      <b/>
      <sz val="11"/>
      <name val="Calibri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rgb="FFFF0000"/>
      <name val="Calibri"/>
      <family val="2"/>
    </font>
    <font>
      <sz val="11"/>
      <color indexed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15" fillId="0" borderId="0"/>
    <xf numFmtId="0" fontId="16" fillId="0" borderId="0"/>
    <xf numFmtId="0" fontId="2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66">
    <xf numFmtId="0" fontId="0" fillId="0" borderId="0" xfId="0"/>
    <xf numFmtId="0" fontId="1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Border="1" applyAlignment="1">
      <alignment horizontal="left" vertical="center"/>
    </xf>
    <xf numFmtId="0" fontId="5" fillId="0" borderId="9" xfId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4" fontId="6" fillId="0" borderId="0" xfId="1" applyNumberFormat="1" applyFont="1" applyAlignment="1">
      <alignment horizontal="left" vertical="center"/>
    </xf>
    <xf numFmtId="0" fontId="6" fillId="3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2" fontId="8" fillId="0" borderId="0" xfId="1" applyNumberFormat="1" applyFont="1" applyFill="1" applyAlignment="1">
      <alignment horizontal="right" vertical="center"/>
    </xf>
    <xf numFmtId="0" fontId="6" fillId="3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4" fontId="8" fillId="0" borderId="33" xfId="1" applyNumberFormat="1" applyFont="1" applyBorder="1" applyAlignment="1">
      <alignment horizontal="left" vertical="center"/>
    </xf>
    <xf numFmtId="14" fontId="8" fillId="0" borderId="28" xfId="1" applyNumberFormat="1" applyFont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8" fillId="0" borderId="33" xfId="1" applyFont="1" applyBorder="1" applyAlignment="1">
      <alignment horizontal="left" vertical="center"/>
    </xf>
    <xf numFmtId="0" fontId="8" fillId="0" borderId="35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2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2" fontId="6" fillId="0" borderId="36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2" fontId="6" fillId="5" borderId="2" xfId="1" applyNumberFormat="1" applyFont="1" applyFill="1" applyBorder="1" applyAlignment="1">
      <alignment vertical="center"/>
    </xf>
    <xf numFmtId="0" fontId="6" fillId="5" borderId="2" xfId="1" applyFont="1" applyFill="1" applyBorder="1" applyAlignment="1">
      <alignment vertical="center"/>
    </xf>
    <xf numFmtId="2" fontId="6" fillId="0" borderId="2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2" fontId="6" fillId="0" borderId="0" xfId="1" applyNumberFormat="1" applyFont="1" applyFill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2" fontId="6" fillId="0" borderId="1" xfId="1" applyNumberFormat="1" applyFont="1" applyBorder="1" applyAlignment="1">
      <alignment vertical="center"/>
    </xf>
    <xf numFmtId="0" fontId="8" fillId="0" borderId="35" xfId="1" applyFont="1" applyBorder="1" applyAlignment="1">
      <alignment horizontal="left" vertical="center"/>
    </xf>
    <xf numFmtId="14" fontId="8" fillId="0" borderId="1" xfId="1" applyNumberFormat="1" applyFont="1" applyBorder="1" applyAlignment="1">
      <alignment horizontal="left" vertical="center"/>
    </xf>
    <xf numFmtId="0" fontId="10" fillId="5" borderId="2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4" fontId="8" fillId="0" borderId="2" xfId="1" applyNumberFormat="1" applyFont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28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2" fontId="6" fillId="0" borderId="0" xfId="1" applyNumberFormat="1" applyFont="1" applyAlignment="1">
      <alignment vertical="center"/>
    </xf>
    <xf numFmtId="0" fontId="19" fillId="0" borderId="54" xfId="0" applyFont="1" applyBorder="1" applyAlignment="1">
      <alignment horizontal="left" vertical="center" wrapText="1"/>
    </xf>
    <xf numFmtId="0" fontId="20" fillId="0" borderId="55" xfId="0" applyFont="1" applyBorder="1"/>
    <xf numFmtId="0" fontId="21" fillId="0" borderId="56" xfId="0" applyFont="1" applyBorder="1" applyAlignment="1">
      <alignment horizontal="center" wrapText="1"/>
    </xf>
    <xf numFmtId="0" fontId="0" fillId="6" borderId="57" xfId="0" applyFill="1" applyBorder="1"/>
    <xf numFmtId="0" fontId="0" fillId="6" borderId="58" xfId="0" applyFill="1" applyBorder="1"/>
    <xf numFmtId="0" fontId="22" fillId="0" borderId="55" xfId="0" applyFont="1" applyBorder="1"/>
    <xf numFmtId="0" fontId="0" fillId="6" borderId="59" xfId="0" applyFill="1" applyBorder="1"/>
    <xf numFmtId="0" fontId="0" fillId="6" borderId="60" xfId="0" applyFill="1" applyBorder="1"/>
    <xf numFmtId="0" fontId="21" fillId="0" borderId="55" xfId="0" applyFont="1" applyBorder="1" applyAlignment="1">
      <alignment horizontal="left" wrapText="1"/>
    </xf>
    <xf numFmtId="0" fontId="21" fillId="0" borderId="61" xfId="0" applyFont="1" applyBorder="1" applyAlignment="1">
      <alignment horizontal="left" wrapText="1"/>
    </xf>
    <xf numFmtId="0" fontId="0" fillId="6" borderId="62" xfId="0" applyFill="1" applyBorder="1"/>
    <xf numFmtId="0" fontId="0" fillId="6" borderId="63" xfId="0" applyFill="1" applyBorder="1"/>
    <xf numFmtId="0" fontId="0" fillId="6" borderId="0" xfId="0" applyFill="1"/>
    <xf numFmtId="0" fontId="22" fillId="0" borderId="64" xfId="0" applyFont="1" applyBorder="1"/>
    <xf numFmtId="0" fontId="22" fillId="0" borderId="65" xfId="0" applyFont="1" applyBorder="1" applyAlignment="1">
      <alignment horizontal="center" vertical="center" wrapText="1"/>
    </xf>
    <xf numFmtId="168" fontId="22" fillId="0" borderId="65" xfId="0" applyNumberFormat="1" applyFont="1" applyBorder="1" applyAlignment="1">
      <alignment horizontal="center" vertical="center" wrapText="1"/>
    </xf>
    <xf numFmtId="169" fontId="22" fillId="0" borderId="65" xfId="0" applyNumberFormat="1" applyFont="1" applyBorder="1" applyAlignment="1">
      <alignment horizontal="center" vertical="center" wrapText="1"/>
    </xf>
    <xf numFmtId="0" fontId="22" fillId="0" borderId="66" xfId="0" applyFont="1" applyBorder="1"/>
    <xf numFmtId="168" fontId="23" fillId="0" borderId="65" xfId="0" applyNumberFormat="1" applyFont="1" applyBorder="1" applyAlignment="1">
      <alignment horizontal="center" vertical="center" wrapText="1"/>
    </xf>
    <xf numFmtId="169" fontId="23" fillId="0" borderId="65" xfId="0" applyNumberFormat="1" applyFont="1" applyBorder="1" applyAlignment="1">
      <alignment horizontal="center" vertical="center" wrapText="1"/>
    </xf>
    <xf numFmtId="0" fontId="22" fillId="0" borderId="67" xfId="0" applyFont="1" applyBorder="1"/>
    <xf numFmtId="0" fontId="24" fillId="0" borderId="0" xfId="0" applyFont="1" applyAlignment="1">
      <alignment horizontal="left" wrapText="1"/>
    </xf>
    <xf numFmtId="169" fontId="22" fillId="0" borderId="68" xfId="0" applyNumberFormat="1" applyFont="1" applyBorder="1" applyAlignment="1">
      <alignment horizontal="center"/>
    </xf>
    <xf numFmtId="0" fontId="22" fillId="0" borderId="68" xfId="0" applyFont="1" applyBorder="1" applyAlignment="1">
      <alignment horizontal="left"/>
    </xf>
    <xf numFmtId="0" fontId="0" fillId="6" borderId="68" xfId="0" applyFill="1" applyBorder="1"/>
    <xf numFmtId="0" fontId="21" fillId="0" borderId="0" xfId="0" applyFont="1" applyAlignment="1">
      <alignment horizontal="left" wrapText="1"/>
    </xf>
    <xf numFmtId="169" fontId="21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left"/>
    </xf>
    <xf numFmtId="0" fontId="2" fillId="0" borderId="0" xfId="3" applyFont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7" borderId="0" xfId="3" applyFont="1" applyFill="1"/>
    <xf numFmtId="0" fontId="27" fillId="0" borderId="0" xfId="3" applyFont="1"/>
    <xf numFmtId="0" fontId="1" fillId="0" borderId="4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7" borderId="4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0" xfId="5"/>
    <xf numFmtId="0" fontId="29" fillId="0" borderId="0" xfId="5" applyFont="1"/>
    <xf numFmtId="0" fontId="30" fillId="0" borderId="0" xfId="5" applyFont="1"/>
    <xf numFmtId="0" fontId="31" fillId="0" borderId="0" xfId="5" applyFont="1"/>
    <xf numFmtId="14" fontId="2" fillId="0" borderId="0" xfId="5" applyNumberFormat="1"/>
    <xf numFmtId="0" fontId="2" fillId="7" borderId="69" xfId="6" applyFont="1" applyFill="1" applyBorder="1" applyAlignment="1">
      <alignment vertical="center"/>
    </xf>
    <xf numFmtId="0" fontId="2" fillId="7" borderId="70" xfId="6" applyFont="1" applyFill="1" applyBorder="1" applyAlignment="1">
      <alignment horizontal="center" vertical="center"/>
    </xf>
    <xf numFmtId="0" fontId="2" fillId="7" borderId="72" xfId="6" applyFont="1" applyFill="1" applyBorder="1" applyAlignment="1">
      <alignment vertical="center"/>
    </xf>
    <xf numFmtId="0" fontId="2" fillId="7" borderId="28" xfId="6" applyFont="1" applyFill="1" applyBorder="1" applyAlignment="1">
      <alignment horizontal="center" vertical="center"/>
    </xf>
    <xf numFmtId="0" fontId="2" fillId="7" borderId="74" xfId="6" applyFont="1" applyFill="1" applyBorder="1" applyAlignment="1">
      <alignment vertical="center"/>
    </xf>
    <xf numFmtId="0" fontId="2" fillId="7" borderId="75" xfId="6" applyFont="1" applyFill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80" xfId="7" applyFont="1" applyBorder="1" applyAlignment="1">
      <alignment horizontal="center" vertical="center"/>
    </xf>
    <xf numFmtId="0" fontId="32" fillId="0" borderId="81" xfId="7" applyFont="1" applyBorder="1" applyAlignment="1">
      <alignment horizontal="center" vertical="center"/>
    </xf>
    <xf numFmtId="2" fontId="32" fillId="0" borderId="81" xfId="7" applyNumberFormat="1" applyFont="1" applyBorder="1" applyAlignment="1">
      <alignment horizontal="center" vertical="center"/>
    </xf>
    <xf numFmtId="2" fontId="32" fillId="0" borderId="82" xfId="7" applyNumberFormat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8" borderId="83" xfId="7" applyFont="1" applyFill="1" applyBorder="1" applyAlignment="1">
      <alignment horizontal="center"/>
    </xf>
    <xf numFmtId="0" fontId="26" fillId="0" borderId="84" xfId="7" applyFont="1" applyBorder="1" applyAlignment="1">
      <alignment horizontal="center" vertical="center"/>
    </xf>
    <xf numFmtId="1" fontId="26" fillId="9" borderId="85" xfId="1" applyNumberFormat="1" applyFont="1" applyFill="1" applyBorder="1" applyAlignment="1">
      <alignment horizontal="center"/>
    </xf>
    <xf numFmtId="9" fontId="26" fillId="0" borderId="84" xfId="8" applyFont="1" applyBorder="1" applyAlignment="1">
      <alignment horizontal="center" vertical="center"/>
    </xf>
    <xf numFmtId="9" fontId="26" fillId="0" borderId="86" xfId="8" applyFont="1" applyBorder="1" applyAlignment="1">
      <alignment horizontal="center" vertical="center"/>
    </xf>
    <xf numFmtId="0" fontId="26" fillId="0" borderId="87" xfId="1" applyFont="1" applyBorder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1" fontId="26" fillId="9" borderId="50" xfId="1" applyNumberFormat="1" applyFont="1" applyFill="1" applyBorder="1" applyAlignment="1">
      <alignment horizontal="center"/>
    </xf>
    <xf numFmtId="9" fontId="26" fillId="0" borderId="89" xfId="8" applyFont="1" applyBorder="1" applyAlignment="1">
      <alignment horizontal="center" vertical="center"/>
    </xf>
    <xf numFmtId="0" fontId="26" fillId="0" borderId="51" xfId="1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3" xfId="7" applyFont="1" applyBorder="1" applyAlignment="1">
      <alignment horizontal="center" vertical="center"/>
    </xf>
    <xf numFmtId="1" fontId="26" fillId="9" borderId="33" xfId="1" applyNumberFormat="1" applyFont="1" applyFill="1" applyBorder="1" applyAlignment="1">
      <alignment horizontal="center"/>
    </xf>
    <xf numFmtId="0" fontId="26" fillId="0" borderId="52" xfId="1" applyFont="1" applyBorder="1" applyAlignment="1">
      <alignment horizontal="center" vertical="center"/>
    </xf>
    <xf numFmtId="2" fontId="26" fillId="0" borderId="52" xfId="1" applyNumberFormat="1" applyFont="1" applyBorder="1" applyAlignment="1">
      <alignment horizontal="center" vertical="center"/>
    </xf>
    <xf numFmtId="1" fontId="26" fillId="9" borderId="2" xfId="1" applyNumberFormat="1" applyFont="1" applyFill="1" applyBorder="1" applyAlignment="1">
      <alignment horizontal="center"/>
    </xf>
    <xf numFmtId="164" fontId="26" fillId="0" borderId="52" xfId="1" applyNumberFormat="1" applyFont="1" applyBorder="1" applyAlignment="1">
      <alignment horizontal="center" vertical="center"/>
    </xf>
    <xf numFmtId="0" fontId="26" fillId="0" borderId="35" xfId="7" applyFont="1" applyBorder="1" applyAlignment="1">
      <alignment horizontal="center" vertical="center"/>
    </xf>
    <xf numFmtId="0" fontId="26" fillId="0" borderId="92" xfId="7" applyFont="1" applyBorder="1" applyAlignment="1">
      <alignment horizontal="center" vertical="center"/>
    </xf>
    <xf numFmtId="1" fontId="26" fillId="9" borderId="35" xfId="1" applyNumberFormat="1" applyFont="1" applyFill="1" applyBorder="1" applyAlignment="1">
      <alignment horizontal="center"/>
    </xf>
    <xf numFmtId="164" fontId="26" fillId="0" borderId="93" xfId="1" applyNumberFormat="1" applyFont="1" applyBorder="1" applyAlignment="1">
      <alignment horizontal="center" vertical="center"/>
    </xf>
    <xf numFmtId="0" fontId="26" fillId="0" borderId="50" xfId="7" applyFont="1" applyBorder="1" applyAlignment="1">
      <alignment horizontal="center" vertical="center"/>
    </xf>
    <xf numFmtId="1" fontId="26" fillId="9" borderId="95" xfId="1" applyNumberFormat="1" applyFont="1" applyFill="1" applyBorder="1" applyAlignment="1">
      <alignment horizontal="center"/>
    </xf>
    <xf numFmtId="164" fontId="26" fillId="0" borderId="51" xfId="1" applyNumberFormat="1" applyFont="1" applyBorder="1" applyAlignment="1">
      <alignment horizontal="center" vertical="center"/>
    </xf>
    <xf numFmtId="0" fontId="26" fillId="0" borderId="2" xfId="7" applyFont="1" applyBorder="1" applyAlignment="1">
      <alignment horizontal="center"/>
    </xf>
    <xf numFmtId="1" fontId="26" fillId="9" borderId="94" xfId="1" applyNumberFormat="1" applyFont="1" applyFill="1" applyBorder="1" applyAlignment="1">
      <alignment horizontal="center"/>
    </xf>
    <xf numFmtId="1" fontId="26" fillId="9" borderId="90" xfId="1" applyNumberFormat="1" applyFont="1" applyFill="1" applyBorder="1" applyAlignment="1">
      <alignment horizontal="center"/>
    </xf>
    <xf numFmtId="1" fontId="26" fillId="9" borderId="90" xfId="1" applyNumberFormat="1" applyFont="1" applyFill="1" applyBorder="1" applyAlignment="1">
      <alignment horizontal="center" vertical="center"/>
    </xf>
    <xf numFmtId="1" fontId="26" fillId="9" borderId="91" xfId="1" applyNumberFormat="1" applyFont="1" applyFill="1" applyBorder="1" applyAlignment="1">
      <alignment horizontal="center" vertical="center"/>
    </xf>
    <xf numFmtId="0" fontId="26" fillId="0" borderId="93" xfId="1" applyFont="1" applyBorder="1" applyAlignment="1">
      <alignment horizontal="center" vertical="center"/>
    </xf>
    <xf numFmtId="1" fontId="26" fillId="9" borderId="88" xfId="1" applyNumberFormat="1" applyFont="1" applyFill="1" applyBorder="1" applyAlignment="1">
      <alignment horizontal="center" vertical="center"/>
    </xf>
    <xf numFmtId="1" fontId="26" fillId="9" borderId="35" xfId="1" applyNumberFormat="1" applyFont="1" applyFill="1" applyBorder="1" applyAlignment="1">
      <alignment horizontal="center" vertical="center"/>
    </xf>
    <xf numFmtId="1" fontId="26" fillId="9" borderId="36" xfId="1" applyNumberFormat="1" applyFont="1" applyFill="1" applyBorder="1" applyAlignment="1">
      <alignment horizontal="center" vertical="center"/>
    </xf>
    <xf numFmtId="1" fontId="26" fillId="9" borderId="2" xfId="1" applyNumberFormat="1" applyFont="1" applyFill="1" applyBorder="1" applyAlignment="1">
      <alignment horizontal="center" vertical="center"/>
    </xf>
    <xf numFmtId="1" fontId="26" fillId="9" borderId="33" xfId="1" applyNumberFormat="1" applyFont="1" applyFill="1" applyBorder="1" applyAlignment="1">
      <alignment horizontal="center" vertical="center"/>
    </xf>
    <xf numFmtId="1" fontId="26" fillId="9" borderId="92" xfId="1" applyNumberFormat="1" applyFont="1" applyFill="1" applyBorder="1" applyAlignment="1">
      <alignment horizontal="center" vertical="center"/>
    </xf>
    <xf numFmtId="0" fontId="32" fillId="8" borderId="97" xfId="7" applyFont="1" applyFill="1" applyBorder="1" applyAlignment="1">
      <alignment horizontal="center"/>
    </xf>
    <xf numFmtId="0" fontId="26" fillId="0" borderId="98" xfId="7" applyFont="1" applyBorder="1" applyAlignment="1">
      <alignment horizontal="center" vertical="center"/>
    </xf>
    <xf numFmtId="1" fontId="26" fillId="9" borderId="99" xfId="1" applyNumberFormat="1" applyFont="1" applyFill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81" xfId="7" applyFont="1" applyBorder="1" applyAlignment="1">
      <alignment horizontal="center"/>
    </xf>
    <xf numFmtId="1" fontId="26" fillId="0" borderId="81" xfId="7" applyNumberFormat="1" applyFont="1" applyBorder="1" applyAlignment="1">
      <alignment horizontal="center" vertical="center"/>
    </xf>
    <xf numFmtId="9" fontId="26" fillId="0" borderId="81" xfId="7" applyNumberFormat="1" applyFont="1" applyBorder="1" applyAlignment="1">
      <alignment horizontal="center" vertical="center"/>
    </xf>
    <xf numFmtId="9" fontId="26" fillId="0" borderId="100" xfId="7" applyNumberFormat="1" applyFont="1" applyBorder="1" applyAlignment="1">
      <alignment horizontal="center" vertical="center"/>
    </xf>
    <xf numFmtId="0" fontId="26" fillId="0" borderId="0" xfId="7" applyFont="1"/>
    <xf numFmtId="0" fontId="26" fillId="0" borderId="0" xfId="7" applyFont="1" applyAlignment="1">
      <alignment horizontal="right" vertical="center"/>
    </xf>
    <xf numFmtId="2" fontId="2" fillId="0" borderId="0" xfId="5" applyNumberFormat="1"/>
    <xf numFmtId="0" fontId="26" fillId="0" borderId="101" xfId="7" applyFont="1" applyBorder="1" applyAlignment="1">
      <alignment horizontal="right" vertical="center"/>
    </xf>
    <xf numFmtId="164" fontId="26" fillId="0" borderId="102" xfId="7" applyNumberFormat="1" applyFont="1" applyBorder="1" applyAlignment="1">
      <alignment horizontal="center"/>
    </xf>
    <xf numFmtId="164" fontId="2" fillId="0" borderId="103" xfId="1" applyNumberFormat="1" applyFont="1" applyBorder="1" applyAlignment="1">
      <alignment horizontal="center"/>
    </xf>
    <xf numFmtId="0" fontId="26" fillId="0" borderId="90" xfId="7" applyFont="1" applyBorder="1" applyAlignment="1">
      <alignment horizontal="right" vertical="center"/>
    </xf>
    <xf numFmtId="164" fontId="26" fillId="0" borderId="33" xfId="7" applyNumberFormat="1" applyFont="1" applyBorder="1" applyAlignment="1">
      <alignment horizontal="center"/>
    </xf>
    <xf numFmtId="164" fontId="2" fillId="0" borderId="104" xfId="1" applyNumberFormat="1" applyFont="1" applyBorder="1" applyAlignment="1">
      <alignment horizontal="center"/>
    </xf>
    <xf numFmtId="0" fontId="26" fillId="0" borderId="105" xfId="7" applyFont="1" applyBorder="1" applyAlignment="1">
      <alignment horizontal="right" vertical="center"/>
    </xf>
    <xf numFmtId="164" fontId="26" fillId="0" borderId="53" xfId="7" applyNumberFormat="1" applyFont="1" applyBorder="1" applyAlignment="1">
      <alignment horizontal="center"/>
    </xf>
    <xf numFmtId="2" fontId="2" fillId="0" borderId="100" xfId="1" applyNumberFormat="1" applyFont="1" applyBorder="1" applyAlignment="1">
      <alignment horizontal="center"/>
    </xf>
    <xf numFmtId="0" fontId="33" fillId="0" borderId="0" xfId="0" applyFont="1"/>
    <xf numFmtId="0" fontId="26" fillId="0" borderId="9" xfId="1" applyFont="1" applyBorder="1" applyProtection="1">
      <protection locked="0"/>
    </xf>
    <xf numFmtId="0" fontId="2" fillId="0" borderId="41" xfId="1" applyFont="1" applyBorder="1" applyProtection="1">
      <protection locked="0"/>
    </xf>
    <xf numFmtId="0" fontId="2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6" fillId="0" borderId="42" xfId="1" applyFont="1" applyBorder="1" applyProtection="1">
      <protection locked="0"/>
    </xf>
    <xf numFmtId="165" fontId="26" fillId="0" borderId="26" xfId="1" applyNumberFormat="1" applyFont="1" applyBorder="1" applyProtection="1">
      <protection locked="0"/>
    </xf>
    <xf numFmtId="165" fontId="32" fillId="0" borderId="37" xfId="1" applyNumberFormat="1" applyFont="1" applyBorder="1"/>
    <xf numFmtId="20" fontId="32" fillId="0" borderId="7" xfId="1" applyNumberFormat="1" applyFont="1" applyBorder="1" applyAlignment="1" applyProtection="1">
      <alignment horizontal="left"/>
      <protection locked="0"/>
    </xf>
    <xf numFmtId="0" fontId="2" fillId="0" borderId="38" xfId="1" applyFont="1" applyBorder="1" applyProtection="1">
      <protection locked="0"/>
    </xf>
    <xf numFmtId="0" fontId="26" fillId="0" borderId="8" xfId="1" applyFont="1" applyBorder="1" applyProtection="1">
      <protection locked="0"/>
    </xf>
    <xf numFmtId="0" fontId="29" fillId="0" borderId="8" xfId="1" applyFont="1" applyBorder="1" applyProtection="1">
      <protection locked="0"/>
    </xf>
    <xf numFmtId="0" fontId="2" fillId="0" borderId="8" xfId="1" applyFont="1" applyBorder="1" applyProtection="1">
      <protection locked="0"/>
    </xf>
    <xf numFmtId="0" fontId="26" fillId="0" borderId="39" xfId="1" applyFont="1" applyBorder="1" applyProtection="1">
      <protection locked="0"/>
    </xf>
    <xf numFmtId="165" fontId="32" fillId="0" borderId="40" xfId="1" applyNumberFormat="1" applyFont="1" applyBorder="1"/>
    <xf numFmtId="1" fontId="32" fillId="0" borderId="9" xfId="1" applyNumberFormat="1" applyFont="1" applyBorder="1" applyAlignment="1" applyProtection="1">
      <alignment horizontal="left"/>
      <protection locked="0"/>
    </xf>
    <xf numFmtId="20" fontId="32" fillId="0" borderId="9" xfId="1" applyNumberFormat="1" applyFont="1" applyBorder="1" applyAlignment="1" applyProtection="1">
      <alignment horizontal="left"/>
      <protection locked="0"/>
    </xf>
    <xf numFmtId="165" fontId="32" fillId="0" borderId="9" xfId="1" applyNumberFormat="1" applyFont="1" applyBorder="1" applyAlignment="1" applyProtection="1">
      <alignment horizontal="left"/>
      <protection locked="0"/>
    </xf>
    <xf numFmtId="165" fontId="32" fillId="0" borderId="9" xfId="1" applyNumberFormat="1" applyFont="1" applyBorder="1" applyAlignment="1">
      <alignment horizontal="left"/>
    </xf>
    <xf numFmtId="0" fontId="17" fillId="0" borderId="41" xfId="1" applyFont="1" applyBorder="1" applyProtection="1">
      <protection locked="0"/>
    </xf>
    <xf numFmtId="165" fontId="1" fillId="0" borderId="0" xfId="1" applyNumberFormat="1" applyFont="1" applyAlignment="1">
      <alignment horizontal="center"/>
    </xf>
    <xf numFmtId="165" fontId="1" fillId="0" borderId="42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7" fillId="0" borderId="0" xfId="1" applyFont="1" applyProtection="1">
      <protection locked="0"/>
    </xf>
    <xf numFmtId="0" fontId="32" fillId="0" borderId="9" xfId="1" applyFont="1" applyBorder="1" applyAlignment="1">
      <alignment horizontal="center"/>
    </xf>
    <xf numFmtId="0" fontId="1" fillId="0" borderId="41" xfId="1" applyFont="1" applyBorder="1" applyAlignment="1" applyProtection="1">
      <alignment horizontal="center"/>
      <protection locked="0"/>
    </xf>
    <xf numFmtId="0" fontId="32" fillId="0" borderId="0" xfId="1" applyFont="1" applyAlignment="1">
      <alignment horizontal="center"/>
    </xf>
    <xf numFmtId="0" fontId="1" fillId="0" borderId="0" xfId="1" applyFont="1" applyAlignment="1" applyProtection="1">
      <alignment horizontal="center"/>
      <protection locked="0"/>
    </xf>
    <xf numFmtId="0" fontId="32" fillId="0" borderId="42" xfId="1" applyFont="1" applyBorder="1" applyAlignment="1">
      <alignment horizontal="center"/>
    </xf>
    <xf numFmtId="0" fontId="26" fillId="0" borderId="0" xfId="1" applyFont="1"/>
    <xf numFmtId="165" fontId="32" fillId="0" borderId="40" xfId="1" applyNumberFormat="1" applyFont="1" applyBorder="1" applyAlignment="1">
      <alignment horizontal="left"/>
    </xf>
    <xf numFmtId="11" fontId="32" fillId="0" borderId="9" xfId="1" applyNumberFormat="1" applyFont="1" applyBorder="1" applyAlignment="1">
      <alignment horizontal="right"/>
    </xf>
    <xf numFmtId="11" fontId="32" fillId="0" borderId="41" xfId="1" applyNumberFormat="1" applyFont="1" applyBorder="1" applyAlignment="1" applyProtection="1">
      <alignment horizontal="center"/>
      <protection locked="0"/>
    </xf>
    <xf numFmtId="0" fontId="32" fillId="0" borderId="0" xfId="1" applyFont="1" applyAlignment="1">
      <alignment horizontal="right"/>
    </xf>
    <xf numFmtId="11" fontId="32" fillId="0" borderId="0" xfId="1" applyNumberFormat="1" applyFont="1" applyAlignment="1">
      <alignment horizontal="right"/>
    </xf>
    <xf numFmtId="11" fontId="32" fillId="0" borderId="42" xfId="1" applyNumberFormat="1" applyFont="1" applyBorder="1" applyAlignment="1">
      <alignment horizontal="right"/>
    </xf>
    <xf numFmtId="0" fontId="1" fillId="0" borderId="41" xfId="1" applyFont="1" applyBorder="1" applyAlignment="1" applyProtection="1">
      <alignment horizontal="right"/>
      <protection locked="0"/>
    </xf>
    <xf numFmtId="0" fontId="26" fillId="0" borderId="0" xfId="1" applyFont="1" applyAlignment="1" applyProtection="1">
      <alignment horizontal="center"/>
      <protection locked="0"/>
    </xf>
    <xf numFmtId="165" fontId="26" fillId="0" borderId="40" xfId="1" applyNumberFormat="1" applyFont="1" applyBorder="1" applyAlignment="1">
      <alignment horizontal="center"/>
    </xf>
    <xf numFmtId="0" fontId="32" fillId="0" borderId="9" xfId="1" applyFont="1" applyBorder="1" applyAlignment="1">
      <alignment horizontal="right"/>
    </xf>
    <xf numFmtId="0" fontId="32" fillId="0" borderId="41" xfId="1" applyFont="1" applyBorder="1" applyAlignment="1" applyProtection="1">
      <alignment horizontal="center"/>
      <protection locked="0"/>
    </xf>
    <xf numFmtId="0" fontId="32" fillId="0" borderId="42" xfId="1" applyFont="1" applyBorder="1" applyAlignment="1">
      <alignment horizontal="right"/>
    </xf>
    <xf numFmtId="0" fontId="26" fillId="0" borderId="0" xfId="1" applyFont="1" applyAlignment="1">
      <alignment horizontal="center"/>
    </xf>
    <xf numFmtId="165" fontId="32" fillId="0" borderId="43" xfId="1" applyNumberFormat="1" applyFont="1" applyBorder="1" applyAlignment="1">
      <alignment horizontal="center"/>
    </xf>
    <xf numFmtId="0" fontId="32" fillId="0" borderId="44" xfId="1" applyFont="1" applyBorder="1" applyAlignment="1">
      <alignment horizontal="right"/>
    </xf>
    <xf numFmtId="0" fontId="32" fillId="0" borderId="5" xfId="1" applyFont="1" applyBorder="1" applyAlignment="1">
      <alignment horizontal="center"/>
    </xf>
    <xf numFmtId="0" fontId="32" fillId="0" borderId="22" xfId="1" applyFont="1" applyBorder="1" applyAlignment="1">
      <alignment horizontal="right"/>
    </xf>
    <xf numFmtId="0" fontId="1" fillId="0" borderId="5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32" fillId="0" borderId="6" xfId="1" applyFont="1" applyBorder="1" applyAlignment="1">
      <alignment horizontal="right"/>
    </xf>
    <xf numFmtId="0" fontId="32" fillId="0" borderId="22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6" fillId="0" borderId="22" xfId="1" applyFont="1" applyBorder="1" applyAlignment="1" applyProtection="1">
      <alignment horizontal="center"/>
      <protection locked="0"/>
    </xf>
    <xf numFmtId="166" fontId="2" fillId="0" borderId="40" xfId="1" applyNumberFormat="1" applyFont="1" applyBorder="1" applyProtection="1">
      <protection locked="0"/>
    </xf>
    <xf numFmtId="0" fontId="26" fillId="0" borderId="9" xfId="1" applyFont="1" applyBorder="1" applyAlignment="1" applyProtection="1">
      <alignment horizontal="right"/>
      <protection locked="0"/>
    </xf>
    <xf numFmtId="0" fontId="2" fillId="0" borderId="41" xfId="1" applyFont="1" applyBorder="1" applyAlignment="1" applyProtection="1">
      <alignment horizontal="right"/>
      <protection locked="0"/>
    </xf>
    <xf numFmtId="0" fontId="26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right"/>
      <protection locked="0"/>
    </xf>
    <xf numFmtId="0" fontId="26" fillId="0" borderId="42" xfId="1" applyFont="1" applyBorder="1" applyAlignment="1" applyProtection="1">
      <alignment horizontal="right"/>
      <protection locked="0"/>
    </xf>
    <xf numFmtId="0" fontId="26" fillId="0" borderId="45" xfId="1" applyFont="1" applyBorder="1" applyAlignment="1" applyProtection="1">
      <alignment horizontal="right"/>
      <protection locked="0"/>
    </xf>
    <xf numFmtId="0" fontId="2" fillId="0" borderId="47" xfId="1" applyFont="1" applyBorder="1" applyAlignment="1" applyProtection="1">
      <alignment horizontal="right"/>
      <protection locked="0"/>
    </xf>
    <xf numFmtId="0" fontId="26" fillId="0" borderId="46" xfId="1" applyFont="1" applyBorder="1" applyAlignment="1" applyProtection="1">
      <alignment horizontal="right"/>
      <protection locked="0"/>
    </xf>
    <xf numFmtId="0" fontId="2" fillId="0" borderId="46" xfId="1" applyFont="1" applyBorder="1" applyAlignment="1" applyProtection="1">
      <alignment horizontal="right"/>
      <protection locked="0"/>
    </xf>
    <xf numFmtId="0" fontId="26" fillId="0" borderId="48" xfId="1" applyFont="1" applyBorder="1" applyAlignment="1" applyProtection="1">
      <alignment horizontal="right"/>
      <protection locked="0"/>
    </xf>
    <xf numFmtId="165" fontId="34" fillId="0" borderId="26" xfId="1" applyNumberFormat="1" applyFont="1" applyBorder="1" applyAlignment="1" applyProtection="1">
      <alignment wrapText="1"/>
      <protection locked="0"/>
    </xf>
    <xf numFmtId="165" fontId="34" fillId="0" borderId="26" xfId="1" applyNumberFormat="1" applyFont="1" applyBorder="1" applyProtection="1">
      <protection locked="0"/>
    </xf>
    <xf numFmtId="167" fontId="34" fillId="0" borderId="9" xfId="1" applyNumberFormat="1" applyFont="1" applyBorder="1" applyAlignment="1" applyProtection="1">
      <alignment horizontal="center"/>
      <protection locked="0"/>
    </xf>
    <xf numFmtId="167" fontId="2" fillId="0" borderId="41" xfId="1" applyNumberFormat="1" applyFont="1" applyBorder="1" applyAlignment="1" applyProtection="1">
      <alignment horizontal="center"/>
      <protection locked="0"/>
    </xf>
    <xf numFmtId="167" fontId="34" fillId="0" borderId="0" xfId="1" applyNumberFormat="1" applyFont="1" applyAlignment="1" applyProtection="1">
      <alignment horizontal="center"/>
      <protection locked="0"/>
    </xf>
    <xf numFmtId="167" fontId="2" fillId="0" borderId="0" xfId="1" applyNumberFormat="1" applyFont="1" applyAlignment="1" applyProtection="1">
      <alignment horizontal="center"/>
      <protection locked="0"/>
    </xf>
    <xf numFmtId="167" fontId="34" fillId="0" borderId="42" xfId="1" applyNumberFormat="1" applyFont="1" applyBorder="1" applyAlignment="1" applyProtection="1">
      <alignment horizontal="center"/>
      <protection locked="0"/>
    </xf>
    <xf numFmtId="165" fontId="32" fillId="0" borderId="26" xfId="1" applyNumberFormat="1" applyFont="1" applyBorder="1" applyProtection="1">
      <protection locked="0"/>
    </xf>
    <xf numFmtId="0" fontId="34" fillId="0" borderId="9" xfId="1" applyFont="1" applyBorder="1" applyProtection="1">
      <protection locked="0"/>
    </xf>
    <xf numFmtId="0" fontId="34" fillId="0" borderId="0" xfId="1" applyFont="1" applyProtection="1">
      <protection locked="0"/>
    </xf>
    <xf numFmtId="0" fontId="34" fillId="0" borderId="42" xfId="1" applyFont="1" applyBorder="1" applyProtection="1">
      <protection locked="0"/>
    </xf>
    <xf numFmtId="10" fontId="34" fillId="0" borderId="9" xfId="1" applyNumberFormat="1" applyFont="1" applyBorder="1" applyAlignment="1" applyProtection="1">
      <alignment horizontal="center"/>
      <protection locked="0"/>
    </xf>
    <xf numFmtId="10" fontId="2" fillId="0" borderId="41" xfId="1" applyNumberFormat="1" applyFont="1" applyBorder="1" applyAlignment="1" applyProtection="1">
      <alignment horizontal="center"/>
      <protection locked="0"/>
    </xf>
    <xf numFmtId="10" fontId="34" fillId="0" borderId="0" xfId="1" applyNumberFormat="1" applyFont="1" applyAlignment="1" applyProtection="1">
      <alignment horizontal="center"/>
      <protection locked="0"/>
    </xf>
    <xf numFmtId="10" fontId="2" fillId="0" borderId="0" xfId="1" applyNumberFormat="1" applyFont="1" applyAlignment="1" applyProtection="1">
      <alignment horizontal="center"/>
      <protection locked="0"/>
    </xf>
    <xf numFmtId="10" fontId="34" fillId="0" borderId="42" xfId="1" applyNumberFormat="1" applyFont="1" applyBorder="1" applyAlignment="1" applyProtection="1">
      <alignment horizontal="center"/>
      <protection locked="0"/>
    </xf>
    <xf numFmtId="0" fontId="18" fillId="0" borderId="54" xfId="0" applyFont="1" applyBorder="1"/>
    <xf numFmtId="0" fontId="19" fillId="0" borderId="54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/>
    </xf>
    <xf numFmtId="0" fontId="0" fillId="0" borderId="68" xfId="0" applyBorder="1" applyAlignment="1">
      <alignment horizontal="center" wrapText="1"/>
    </xf>
    <xf numFmtId="169" fontId="22" fillId="0" borderId="68" xfId="0" applyNumberFormat="1" applyFont="1" applyBorder="1" applyAlignment="1">
      <alignment horizontal="center"/>
    </xf>
    <xf numFmtId="0" fontId="2" fillId="0" borderId="4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7" borderId="19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vertical="center" wrapText="1"/>
    </xf>
    <xf numFmtId="0" fontId="17" fillId="7" borderId="19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7" fillId="7" borderId="20" xfId="0" applyFont="1" applyFill="1" applyBorder="1" applyAlignment="1">
      <alignment vertical="center" wrapText="1"/>
    </xf>
    <xf numFmtId="0" fontId="17" fillId="7" borderId="21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0" xfId="0" applyFont="1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6" fillId="7" borderId="19" xfId="0" applyFont="1" applyFill="1" applyBorder="1" applyAlignment="1">
      <alignment vertical="center" wrapText="1"/>
    </xf>
    <xf numFmtId="0" fontId="26" fillId="7" borderId="21" xfId="0" applyFont="1" applyFill="1" applyBorder="1" applyAlignment="1">
      <alignment vertical="center" wrapText="1"/>
    </xf>
    <xf numFmtId="0" fontId="17" fillId="7" borderId="49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" fillId="0" borderId="0" xfId="0" applyFont="1"/>
    <xf numFmtId="0" fontId="8" fillId="0" borderId="0" xfId="1" applyFont="1" applyAlignment="1">
      <alignment horizontal="right" vertical="center"/>
    </xf>
    <xf numFmtId="0" fontId="5" fillId="0" borderId="0" xfId="1" applyAlignment="1">
      <alignment horizontal="right" vertical="center"/>
    </xf>
    <xf numFmtId="0" fontId="5" fillId="0" borderId="23" xfId="1" applyBorder="1" applyAlignment="1">
      <alignment horizontal="left" vertical="center"/>
    </xf>
    <xf numFmtId="0" fontId="5" fillId="0" borderId="24" xfId="1" applyBorder="1" applyAlignment="1">
      <alignment horizontal="left" vertical="center"/>
    </xf>
    <xf numFmtId="0" fontId="5" fillId="0" borderId="25" xfId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5" fillId="0" borderId="26" xfId="1" applyBorder="1" applyAlignment="1">
      <alignment horizontal="right" vertical="center"/>
    </xf>
    <xf numFmtId="0" fontId="5" fillId="0" borderId="27" xfId="1" applyBorder="1" applyAlignment="1">
      <alignment horizontal="left" vertical="center"/>
    </xf>
    <xf numFmtId="0" fontId="5" fillId="0" borderId="28" xfId="1" applyBorder="1" applyAlignment="1">
      <alignment horizontal="left" vertical="center"/>
    </xf>
    <xf numFmtId="0" fontId="5" fillId="0" borderId="29" xfId="1" applyBorder="1" applyAlignment="1">
      <alignment horizontal="left" vertical="center"/>
    </xf>
    <xf numFmtId="0" fontId="8" fillId="0" borderId="26" xfId="1" applyFont="1" applyBorder="1" applyAlignment="1">
      <alignment horizontal="right" vertical="center"/>
    </xf>
    <xf numFmtId="0" fontId="6" fillId="0" borderId="27" xfId="1" applyFont="1" applyBorder="1" applyAlignment="1">
      <alignment vertical="center"/>
    </xf>
    <xf numFmtId="0" fontId="5" fillId="0" borderId="28" xfId="1" applyBorder="1" applyAlignment="1">
      <alignment vertical="center"/>
    </xf>
    <xf numFmtId="0" fontId="5" fillId="0" borderId="29" xfId="1" applyBorder="1" applyAlignment="1">
      <alignment vertical="center"/>
    </xf>
    <xf numFmtId="0" fontId="5" fillId="0" borderId="27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horizontal="left" vertical="center"/>
    </xf>
    <xf numFmtId="0" fontId="5" fillId="0" borderId="31" xfId="1" applyBorder="1" applyAlignment="1">
      <alignment horizontal="left" vertical="center"/>
    </xf>
    <xf numFmtId="0" fontId="5" fillId="0" borderId="32" xfId="1" applyBorder="1" applyAlignment="1">
      <alignment horizontal="left" vertical="center"/>
    </xf>
    <xf numFmtId="0" fontId="8" fillId="0" borderId="3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14" fontId="6" fillId="0" borderId="27" xfId="1" applyNumberFormat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32" fillId="8" borderId="94" xfId="7" applyFont="1" applyFill="1" applyBorder="1" applyAlignment="1">
      <alignment horizontal="center" vertical="center"/>
    </xf>
    <xf numFmtId="0" fontId="32" fillId="8" borderId="90" xfId="7" applyFont="1" applyFill="1" applyBorder="1" applyAlignment="1">
      <alignment horizontal="center" vertical="center"/>
    </xf>
    <xf numFmtId="0" fontId="32" fillId="8" borderId="96" xfId="7" applyFont="1" applyFill="1" applyBorder="1" applyAlignment="1">
      <alignment horizontal="center" vertical="center"/>
    </xf>
    <xf numFmtId="0" fontId="26" fillId="0" borderId="80" xfId="7" applyFont="1" applyBorder="1" applyAlignment="1">
      <alignment horizontal="center"/>
    </xf>
    <xf numFmtId="0" fontId="26" fillId="0" borderId="81" xfId="7" applyFont="1" applyBorder="1" applyAlignment="1">
      <alignment horizontal="center"/>
    </xf>
    <xf numFmtId="0" fontId="32" fillId="0" borderId="0" xfId="7" applyFont="1" applyAlignment="1">
      <alignment horizontal="center"/>
    </xf>
    <xf numFmtId="0" fontId="32" fillId="0" borderId="19" xfId="7" applyFont="1" applyBorder="1" applyAlignment="1">
      <alignment horizontal="center"/>
    </xf>
    <xf numFmtId="0" fontId="32" fillId="0" borderId="20" xfId="7" applyFont="1" applyBorder="1" applyAlignment="1">
      <alignment horizontal="center"/>
    </xf>
    <xf numFmtId="0" fontId="32" fillId="0" borderId="21" xfId="7" applyFont="1" applyBorder="1" applyAlignment="1">
      <alignment horizontal="center"/>
    </xf>
    <xf numFmtId="0" fontId="32" fillId="0" borderId="0" xfId="7" applyFont="1" applyAlignment="1">
      <alignment horizontal="center" vertical="center"/>
    </xf>
    <xf numFmtId="0" fontId="32" fillId="0" borderId="19" xfId="7" applyFont="1" applyBorder="1" applyAlignment="1">
      <alignment horizontal="center" vertical="center"/>
    </xf>
    <xf numFmtId="0" fontId="32" fillId="0" borderId="20" xfId="7" applyFont="1" applyBorder="1" applyAlignment="1">
      <alignment horizontal="center" vertical="center"/>
    </xf>
    <xf numFmtId="0" fontId="32" fillId="0" borderId="21" xfId="7" applyFont="1" applyBorder="1" applyAlignment="1">
      <alignment horizontal="center" vertical="center"/>
    </xf>
    <xf numFmtId="0" fontId="26" fillId="0" borderId="77" xfId="7" applyFont="1" applyBorder="1" applyAlignment="1">
      <alignment horizontal="center"/>
    </xf>
    <xf numFmtId="0" fontId="26" fillId="0" borderId="78" xfId="7" applyFont="1" applyBorder="1" applyAlignment="1">
      <alignment horizontal="center"/>
    </xf>
    <xf numFmtId="0" fontId="32" fillId="0" borderId="78" xfId="7" applyFont="1" applyBorder="1" applyAlignment="1">
      <alignment horizontal="center" vertical="center"/>
    </xf>
    <xf numFmtId="0" fontId="32" fillId="0" borderId="79" xfId="7" applyFont="1" applyBorder="1" applyAlignment="1">
      <alignment horizontal="center" vertical="center"/>
    </xf>
    <xf numFmtId="0" fontId="32" fillId="8" borderId="88" xfId="7" applyFont="1" applyFill="1" applyBorder="1" applyAlignment="1">
      <alignment horizontal="center" vertical="center"/>
    </xf>
    <xf numFmtId="0" fontId="32" fillId="8" borderId="91" xfId="7" applyFont="1" applyFill="1" applyBorder="1" applyAlignment="1">
      <alignment horizontal="center" vertical="center"/>
    </xf>
    <xf numFmtId="0" fontId="2" fillId="7" borderId="70" xfId="6" applyFont="1" applyFill="1" applyBorder="1" applyAlignment="1">
      <alignment horizontal="left" vertical="center"/>
    </xf>
    <xf numFmtId="0" fontId="2" fillId="7" borderId="71" xfId="6" applyFont="1" applyFill="1" applyBorder="1" applyAlignment="1">
      <alignment horizontal="left" vertical="center"/>
    </xf>
    <xf numFmtId="0" fontId="2" fillId="7" borderId="28" xfId="6" applyFont="1" applyFill="1" applyBorder="1" applyAlignment="1">
      <alignment horizontal="left" vertical="center"/>
    </xf>
    <xf numFmtId="0" fontId="2" fillId="7" borderId="73" xfId="6" applyFont="1" applyFill="1" applyBorder="1" applyAlignment="1">
      <alignment horizontal="left" vertical="center"/>
    </xf>
    <xf numFmtId="15" fontId="2" fillId="7" borderId="75" xfId="6" applyNumberFormat="1" applyFont="1" applyFill="1" applyBorder="1" applyAlignment="1">
      <alignment horizontal="left" vertical="center"/>
    </xf>
    <xf numFmtId="15" fontId="2" fillId="7" borderId="76" xfId="6" applyNumberFormat="1" applyFont="1" applyFill="1" applyBorder="1" applyAlignment="1">
      <alignment horizontal="left" vertical="center"/>
    </xf>
  </cellXfs>
  <cellStyles count="9">
    <cellStyle name="Normal" xfId="0" builtinId="0"/>
    <cellStyle name="Normal 2" xfId="1"/>
    <cellStyle name="Normal 2 2 2" xfId="6"/>
    <cellStyle name="Normal 2 3" xfId="5"/>
    <cellStyle name="Normal 3" xfId="2"/>
    <cellStyle name="Normal 3 2" xfId="7"/>
    <cellStyle name="Normal 4" xfId="3"/>
    <cellStyle name="Normal 5" xfId="4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09198519411205E-2"/>
          <c:y val="0.1501902534887542"/>
          <c:w val="0.75151604109379866"/>
          <c:h val="0.692015851517804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'XS Data &amp; Plots'!$C$19</c:f>
              <c:strCache>
                <c:ptCount val="1"/>
                <c:pt idx="0">
                  <c:v>MY0 2/28/2012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'XS Data &amp; Plots'!$C$25:$C$86</c:f>
              <c:numCache>
                <c:formatCode>0.00</c:formatCode>
                <c:ptCount val="62"/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7.1</c:v>
                </c:pt>
                <c:pt idx="6">
                  <c:v>8.6</c:v>
                </c:pt>
                <c:pt idx="7">
                  <c:v>10.199999999999999</c:v>
                </c:pt>
                <c:pt idx="8">
                  <c:v>12</c:v>
                </c:pt>
                <c:pt idx="9">
                  <c:v>15</c:v>
                </c:pt>
                <c:pt idx="10">
                  <c:v>18.8</c:v>
                </c:pt>
                <c:pt idx="11">
                  <c:v>20.2</c:v>
                </c:pt>
                <c:pt idx="12">
                  <c:v>23</c:v>
                </c:pt>
                <c:pt idx="13">
                  <c:v>24.3</c:v>
                </c:pt>
                <c:pt idx="14">
                  <c:v>25.8</c:v>
                </c:pt>
                <c:pt idx="15">
                  <c:v>27.8</c:v>
                </c:pt>
                <c:pt idx="16">
                  <c:v>27.8</c:v>
                </c:pt>
                <c:pt idx="17">
                  <c:v>29.2</c:v>
                </c:pt>
                <c:pt idx="18">
                  <c:v>31.8</c:v>
                </c:pt>
                <c:pt idx="19">
                  <c:v>34.6</c:v>
                </c:pt>
                <c:pt idx="20">
                  <c:v>36.299999999999997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41</c:v>
                </c:pt>
                <c:pt idx="25">
                  <c:v>43</c:v>
                </c:pt>
                <c:pt idx="26">
                  <c:v>44</c:v>
                </c:pt>
                <c:pt idx="27">
                  <c:v>46</c:v>
                </c:pt>
                <c:pt idx="28">
                  <c:v>47</c:v>
                </c:pt>
                <c:pt idx="29">
                  <c:v>49.5</c:v>
                </c:pt>
                <c:pt idx="30">
                  <c:v>49.7</c:v>
                </c:pt>
                <c:pt idx="31">
                  <c:v>54</c:v>
                </c:pt>
                <c:pt idx="32">
                  <c:v>57.3</c:v>
                </c:pt>
                <c:pt idx="33">
                  <c:v>60.5</c:v>
                </c:pt>
                <c:pt idx="34">
                  <c:v>63.8</c:v>
                </c:pt>
                <c:pt idx="35">
                  <c:v>65</c:v>
                </c:pt>
                <c:pt idx="36">
                  <c:v>67.400000000000006</c:v>
                </c:pt>
                <c:pt idx="37">
                  <c:v>69.3</c:v>
                </c:pt>
                <c:pt idx="38">
                  <c:v>71</c:v>
                </c:pt>
                <c:pt idx="39">
                  <c:v>73.099999999999994</c:v>
                </c:pt>
                <c:pt idx="40">
                  <c:v>74.099999999999994</c:v>
                </c:pt>
                <c:pt idx="41">
                  <c:v>75</c:v>
                </c:pt>
                <c:pt idx="42">
                  <c:v>77</c:v>
                </c:pt>
                <c:pt idx="43">
                  <c:v>78</c:v>
                </c:pt>
                <c:pt idx="44">
                  <c:v>78</c:v>
                </c:pt>
              </c:numCache>
            </c:numRef>
          </c:xVal>
          <c:yVal>
            <c:numRef>
              <c:f>'XS Data &amp; Plots'!$E$25:$E$86</c:f>
              <c:numCache>
                <c:formatCode>0.00</c:formatCode>
                <c:ptCount val="62"/>
                <c:pt idx="1">
                  <c:v>916.77</c:v>
                </c:pt>
                <c:pt idx="2">
                  <c:v>916.31000000000006</c:v>
                </c:pt>
                <c:pt idx="3">
                  <c:v>916.31000000000006</c:v>
                </c:pt>
                <c:pt idx="4">
                  <c:v>916.2</c:v>
                </c:pt>
                <c:pt idx="5">
                  <c:v>915.91</c:v>
                </c:pt>
                <c:pt idx="6">
                  <c:v>915.21</c:v>
                </c:pt>
                <c:pt idx="7">
                  <c:v>914.23</c:v>
                </c:pt>
                <c:pt idx="8">
                  <c:v>913.76</c:v>
                </c:pt>
                <c:pt idx="9">
                  <c:v>913.69</c:v>
                </c:pt>
                <c:pt idx="10">
                  <c:v>913.55000000000007</c:v>
                </c:pt>
                <c:pt idx="11">
                  <c:v>913.69</c:v>
                </c:pt>
                <c:pt idx="12">
                  <c:v>913.55000000000007</c:v>
                </c:pt>
                <c:pt idx="13">
                  <c:v>913.35</c:v>
                </c:pt>
                <c:pt idx="14">
                  <c:v>913.06000000000006</c:v>
                </c:pt>
                <c:pt idx="15">
                  <c:v>913</c:v>
                </c:pt>
                <c:pt idx="16">
                  <c:v>912.26</c:v>
                </c:pt>
                <c:pt idx="17">
                  <c:v>912.05000000000007</c:v>
                </c:pt>
                <c:pt idx="18">
                  <c:v>911.78</c:v>
                </c:pt>
                <c:pt idx="19">
                  <c:v>911.52</c:v>
                </c:pt>
                <c:pt idx="20">
                  <c:v>911.41</c:v>
                </c:pt>
                <c:pt idx="21">
                  <c:v>911.32</c:v>
                </c:pt>
                <c:pt idx="22">
                  <c:v>911.43000000000006</c:v>
                </c:pt>
                <c:pt idx="23">
                  <c:v>911.36</c:v>
                </c:pt>
                <c:pt idx="24">
                  <c:v>911.37</c:v>
                </c:pt>
                <c:pt idx="25">
                  <c:v>911.25</c:v>
                </c:pt>
                <c:pt idx="26">
                  <c:v>911.56000000000006</c:v>
                </c:pt>
                <c:pt idx="27">
                  <c:v>911.17</c:v>
                </c:pt>
                <c:pt idx="28">
                  <c:v>911.12</c:v>
                </c:pt>
                <c:pt idx="29">
                  <c:v>911.23</c:v>
                </c:pt>
                <c:pt idx="30">
                  <c:v>911.66</c:v>
                </c:pt>
                <c:pt idx="31">
                  <c:v>912.31000000000006</c:v>
                </c:pt>
                <c:pt idx="32">
                  <c:v>912.92</c:v>
                </c:pt>
                <c:pt idx="33">
                  <c:v>913.76</c:v>
                </c:pt>
                <c:pt idx="34">
                  <c:v>914.17</c:v>
                </c:pt>
                <c:pt idx="35">
                  <c:v>914.09</c:v>
                </c:pt>
                <c:pt idx="36">
                  <c:v>914.63</c:v>
                </c:pt>
                <c:pt idx="37">
                  <c:v>914.74</c:v>
                </c:pt>
                <c:pt idx="38">
                  <c:v>915.22</c:v>
                </c:pt>
                <c:pt idx="39">
                  <c:v>916.21</c:v>
                </c:pt>
                <c:pt idx="40">
                  <c:v>917.16</c:v>
                </c:pt>
                <c:pt idx="41">
                  <c:v>917.31000000000006</c:v>
                </c:pt>
                <c:pt idx="42">
                  <c:v>917.47</c:v>
                </c:pt>
                <c:pt idx="43">
                  <c:v>917.56000000000006</c:v>
                </c:pt>
                <c:pt idx="44">
                  <c:v>918.06000000000006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08-48A8-AA06-E77C0B0A1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25840"/>
        <c:axId val="19252740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'XS Data &amp; Plots'!$M$19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xVal>
                  <c:numRef>
                    <c:extLst>
                      <c:ext uri="{02D57815-91ED-43cb-92C2-25804820EDAC}">
                        <c15:formulaRef>
                          <c15:sqref>'XS Data &amp; Plots'!$M$25:$M$86</c15:sqref>
                        </c15:formulaRef>
                      </c:ext>
                    </c:extLst>
                    <c:numCache>
                      <c:formatCode>0.00</c:formatCode>
                      <c:ptCount val="62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'XS Data &amp; Plots'!$O$25:$O$86</c15:sqref>
                        </c15:formulaRef>
                      </c:ext>
                    </c:extLst>
                    <c:numCache>
                      <c:formatCode>0.00</c:formatCode>
                      <c:ptCount val="62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6908-48A8-AA06-E77C0B0A1D9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Plots'!$W$19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Plots'!$W$25:$W$86</c15:sqref>
                        </c15:formulaRef>
                      </c:ext>
                    </c:extLst>
                    <c:numCache>
                      <c:formatCode>0.00</c:formatCode>
                      <c:ptCount val="62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Plots'!$Y$25:$Y$86</c15:sqref>
                        </c15:formulaRef>
                      </c:ext>
                    </c:extLst>
                    <c:numCache>
                      <c:formatCode>0.00</c:formatCode>
                      <c:ptCount val="62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908-48A8-AA06-E77C0B0A1D97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Plots'!$AG$19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Plots'!$AG$25:$AG$86</c15:sqref>
                        </c15:formulaRef>
                      </c:ext>
                    </c:extLst>
                    <c:numCache>
                      <c:formatCode>0.00</c:formatCode>
                      <c:ptCount val="62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Plots'!$AI$25:$AI$86</c15:sqref>
                        </c15:formulaRef>
                      </c:ext>
                    </c:extLst>
                    <c:numCache>
                      <c:formatCode>0.00</c:formatCode>
                      <c:ptCount val="62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908-48A8-AA06-E77C0B0A1D97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Plots'!$AQ$19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Plots'!$AQ$25:$AQ$86</c15:sqref>
                        </c15:formulaRef>
                      </c:ext>
                    </c:extLst>
                    <c:numCache>
                      <c:formatCode>0.00</c:formatCode>
                      <c:ptCount val="62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Plots'!$AS$25:$AS$86</c15:sqref>
                        </c15:formulaRef>
                      </c:ext>
                    </c:extLst>
                    <c:numCache>
                      <c:formatCode>0.00</c:formatCode>
                      <c:ptCount val="62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908-48A8-AA06-E77C0B0A1D97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Plots'!$BA$19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Plots'!$BA$25:$BA$86</c15:sqref>
                        </c15:formulaRef>
                      </c:ext>
                    </c:extLst>
                    <c:numCache>
                      <c:formatCode>0.00</c:formatCode>
                      <c:ptCount val="62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'XS Data &amp; Plots'!$BC$25:$BC$86</c15:sqref>
                        </c15:formulaRef>
                      </c:ext>
                    </c:extLst>
                    <c:numCache>
                      <c:formatCode>0.00</c:formatCode>
                      <c:ptCount val="62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8-48A8-AA06-E77C0B0A1D97}"/>
                  </c:ext>
                </c:extLst>
              </c15:ser>
            </c15:filteredScatterSeries>
          </c:ext>
        </c:extLst>
      </c:scatterChart>
      <c:valAx>
        <c:axId val="192525840"/>
        <c:scaling>
          <c:orientation val="minMax"/>
          <c:min val="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Distance (ft)</a:t>
                </a:r>
              </a:p>
            </c:rich>
          </c:tx>
          <c:layout>
            <c:manualLayout>
              <c:xMode val="edge"/>
              <c:yMode val="edge"/>
              <c:x val="0.41454594524851485"/>
              <c:y val="0.91635066052632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2527408"/>
        <c:crosses val="autoZero"/>
        <c:crossBetween val="midCat"/>
      </c:valAx>
      <c:valAx>
        <c:axId val="192527408"/>
        <c:scaling>
          <c:orientation val="minMax"/>
          <c:min val="9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Elevation (ft)</a:t>
                </a:r>
              </a:p>
            </c:rich>
          </c:tx>
          <c:layout>
            <c:manualLayout>
              <c:xMode val="edge"/>
              <c:yMode val="edge"/>
              <c:x val="1.9393962350807707E-2"/>
              <c:y val="0.410646769032544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2525840"/>
        <c:crossesAt val="-2"/>
        <c:crossBetween val="midCat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402299887562038E-3"/>
          <c:y val="2.4715228086983412E-2"/>
          <c:w val="0.11446618003432453"/>
          <c:h val="9.974312146342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 horizontalDpi="360" verticalDpi="36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2156201995542"/>
          <c:y val="0.14349516736948165"/>
          <c:w val="0.8591922334283475"/>
          <c:h val="0.72817194603458513"/>
        </c:manualLayout>
      </c:layout>
      <c:scatterChart>
        <c:scatterStyle val="lineMarker"/>
        <c:varyColors val="0"/>
        <c:ser>
          <c:idx val="1"/>
          <c:order val="0"/>
          <c:tx>
            <c:v>AB (2010)</c:v>
          </c:tx>
          <c:spPr>
            <a:ln w="190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xVal>
            <c:numRef>
              <c:f>'[1]Particle Size Distribution'!$AC$7:$AC$31</c:f>
              <c:numCache>
                <c:formatCode>General</c:formatCode>
                <c:ptCount val="25"/>
                <c:pt idx="0">
                  <c:v>6.3E-2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2.8</c:v>
                </c:pt>
                <c:pt idx="7">
                  <c:v>4</c:v>
                </c:pt>
                <c:pt idx="8">
                  <c:v>5.6</c:v>
                </c:pt>
                <c:pt idx="9">
                  <c:v>8</c:v>
                </c:pt>
                <c:pt idx="10">
                  <c:v>11.3</c:v>
                </c:pt>
                <c:pt idx="11">
                  <c:v>16</c:v>
                </c:pt>
                <c:pt idx="12">
                  <c:v>22.6</c:v>
                </c:pt>
                <c:pt idx="13">
                  <c:v>32</c:v>
                </c:pt>
                <c:pt idx="14">
                  <c:v>45</c:v>
                </c:pt>
                <c:pt idx="15">
                  <c:v>64</c:v>
                </c:pt>
                <c:pt idx="16">
                  <c:v>90</c:v>
                </c:pt>
                <c:pt idx="17">
                  <c:v>128</c:v>
                </c:pt>
                <c:pt idx="18">
                  <c:v>180</c:v>
                </c:pt>
                <c:pt idx="19">
                  <c:v>256</c:v>
                </c:pt>
                <c:pt idx="20">
                  <c:v>362</c:v>
                </c:pt>
                <c:pt idx="21">
                  <c:v>512</c:v>
                </c:pt>
                <c:pt idx="22">
                  <c:v>1024</c:v>
                </c:pt>
                <c:pt idx="23">
                  <c:v>2048</c:v>
                </c:pt>
                <c:pt idx="24">
                  <c:v>5000</c:v>
                </c:pt>
              </c:numCache>
            </c:numRef>
          </c:xVal>
          <c:yVal>
            <c:numRef>
              <c:f>'[1]Particle Size Distribution'!$AB$7:$AB$31</c:f>
              <c:numCache>
                <c:formatCode>General</c:formatCode>
                <c:ptCount val="25"/>
                <c:pt idx="0">
                  <c:v>0.06</c:v>
                </c:pt>
                <c:pt idx="1">
                  <c:v>0.06</c:v>
                </c:pt>
                <c:pt idx="2">
                  <c:v>0.1</c:v>
                </c:pt>
                <c:pt idx="3">
                  <c:v>0.15</c:v>
                </c:pt>
                <c:pt idx="4">
                  <c:v>0.23</c:v>
                </c:pt>
                <c:pt idx="5">
                  <c:v>0.23</c:v>
                </c:pt>
                <c:pt idx="6">
                  <c:v>0.24</c:v>
                </c:pt>
                <c:pt idx="7">
                  <c:v>0.25</c:v>
                </c:pt>
                <c:pt idx="8">
                  <c:v>0.28000000000000003</c:v>
                </c:pt>
                <c:pt idx="9">
                  <c:v>0.3</c:v>
                </c:pt>
                <c:pt idx="10">
                  <c:v>0.35</c:v>
                </c:pt>
                <c:pt idx="11">
                  <c:v>0.46</c:v>
                </c:pt>
                <c:pt idx="12">
                  <c:v>0.51</c:v>
                </c:pt>
                <c:pt idx="13">
                  <c:v>0.59</c:v>
                </c:pt>
                <c:pt idx="14">
                  <c:v>0.7</c:v>
                </c:pt>
                <c:pt idx="15">
                  <c:v>0.79</c:v>
                </c:pt>
                <c:pt idx="16">
                  <c:v>0.91</c:v>
                </c:pt>
                <c:pt idx="17">
                  <c:v>0.97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63-42B3-AA07-5B69B6EC9586}"/>
            </c:ext>
          </c:extLst>
        </c:ser>
        <c:ser>
          <c:idx val="0"/>
          <c:order val="1"/>
          <c:tx>
            <c:v>MY 1 (2011)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'[1]Particle Size Distribution'!$AE$7:$AE$31</c:f>
              <c:numCache>
                <c:formatCode>General</c:formatCode>
                <c:ptCount val="25"/>
                <c:pt idx="0">
                  <c:v>6.3E-2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2.8</c:v>
                </c:pt>
                <c:pt idx="7">
                  <c:v>4</c:v>
                </c:pt>
                <c:pt idx="8">
                  <c:v>5.6</c:v>
                </c:pt>
                <c:pt idx="9">
                  <c:v>8</c:v>
                </c:pt>
                <c:pt idx="10">
                  <c:v>11.3</c:v>
                </c:pt>
                <c:pt idx="11">
                  <c:v>16</c:v>
                </c:pt>
                <c:pt idx="12">
                  <c:v>22.6</c:v>
                </c:pt>
                <c:pt idx="13">
                  <c:v>32</c:v>
                </c:pt>
                <c:pt idx="14">
                  <c:v>45</c:v>
                </c:pt>
                <c:pt idx="15">
                  <c:v>64</c:v>
                </c:pt>
                <c:pt idx="16">
                  <c:v>90</c:v>
                </c:pt>
                <c:pt idx="17">
                  <c:v>128</c:v>
                </c:pt>
                <c:pt idx="18">
                  <c:v>180</c:v>
                </c:pt>
                <c:pt idx="19">
                  <c:v>256</c:v>
                </c:pt>
                <c:pt idx="20">
                  <c:v>362</c:v>
                </c:pt>
                <c:pt idx="21">
                  <c:v>512</c:v>
                </c:pt>
                <c:pt idx="22">
                  <c:v>1024</c:v>
                </c:pt>
                <c:pt idx="23">
                  <c:v>2048</c:v>
                </c:pt>
                <c:pt idx="24">
                  <c:v>5000</c:v>
                </c:pt>
              </c:numCache>
            </c:numRef>
          </c:xVal>
          <c:yVal>
            <c:numRef>
              <c:f>'[1]Particle Size Distribution'!$AD$7:$AD$31</c:f>
              <c:numCache>
                <c:formatCode>General</c:formatCode>
                <c:ptCount val="25"/>
                <c:pt idx="0">
                  <c:v>0.08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0.31</c:v>
                </c:pt>
                <c:pt idx="8">
                  <c:v>0.35</c:v>
                </c:pt>
                <c:pt idx="9">
                  <c:v>0.36</c:v>
                </c:pt>
                <c:pt idx="10">
                  <c:v>0.42</c:v>
                </c:pt>
                <c:pt idx="11">
                  <c:v>0.54</c:v>
                </c:pt>
                <c:pt idx="12">
                  <c:v>0.6</c:v>
                </c:pt>
                <c:pt idx="13">
                  <c:v>0.68</c:v>
                </c:pt>
                <c:pt idx="14">
                  <c:v>0.79</c:v>
                </c:pt>
                <c:pt idx="15">
                  <c:v>0.85</c:v>
                </c:pt>
                <c:pt idx="16">
                  <c:v>0.94</c:v>
                </c:pt>
                <c:pt idx="17">
                  <c:v>0.98</c:v>
                </c:pt>
                <c:pt idx="18">
                  <c:v>0.99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63-42B3-AA07-5B69B6EC9586}"/>
            </c:ext>
          </c:extLst>
        </c:ser>
        <c:ser>
          <c:idx val="2"/>
          <c:order val="2"/>
          <c:tx>
            <c:v>MY2 (2012)</c:v>
          </c:tx>
          <c:spPr>
            <a:ln w="19050"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'[1]Particle Size Distribution'!$AG$7:$AG$31</c:f>
              <c:numCache>
                <c:formatCode>General</c:formatCode>
                <c:ptCount val="25"/>
                <c:pt idx="0">
                  <c:v>6.3E-2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2.8</c:v>
                </c:pt>
                <c:pt idx="7">
                  <c:v>4</c:v>
                </c:pt>
                <c:pt idx="8">
                  <c:v>5.6</c:v>
                </c:pt>
                <c:pt idx="9">
                  <c:v>8</c:v>
                </c:pt>
                <c:pt idx="10">
                  <c:v>11.3</c:v>
                </c:pt>
                <c:pt idx="11">
                  <c:v>16</c:v>
                </c:pt>
                <c:pt idx="12">
                  <c:v>22.6</c:v>
                </c:pt>
                <c:pt idx="13">
                  <c:v>32</c:v>
                </c:pt>
                <c:pt idx="14">
                  <c:v>45</c:v>
                </c:pt>
                <c:pt idx="15">
                  <c:v>64</c:v>
                </c:pt>
                <c:pt idx="16">
                  <c:v>90</c:v>
                </c:pt>
                <c:pt idx="17">
                  <c:v>128</c:v>
                </c:pt>
                <c:pt idx="18">
                  <c:v>180</c:v>
                </c:pt>
                <c:pt idx="19">
                  <c:v>256</c:v>
                </c:pt>
                <c:pt idx="20">
                  <c:v>362</c:v>
                </c:pt>
                <c:pt idx="21">
                  <c:v>512</c:v>
                </c:pt>
                <c:pt idx="22">
                  <c:v>1024</c:v>
                </c:pt>
                <c:pt idx="23">
                  <c:v>2048</c:v>
                </c:pt>
                <c:pt idx="24">
                  <c:v>5000</c:v>
                </c:pt>
              </c:numCache>
            </c:numRef>
          </c:xVal>
          <c:yVal>
            <c:numRef>
              <c:f>'[1]Particle Size Distribution'!$AF$7:$AF$31</c:f>
              <c:numCache>
                <c:formatCode>General</c:formatCode>
                <c:ptCount val="25"/>
                <c:pt idx="0">
                  <c:v>7.0000000000000007E-2</c:v>
                </c:pt>
                <c:pt idx="1">
                  <c:v>7.0000000000000007E-2</c:v>
                </c:pt>
                <c:pt idx="2">
                  <c:v>0.18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0.27</c:v>
                </c:pt>
                <c:pt idx="8">
                  <c:v>0.33</c:v>
                </c:pt>
                <c:pt idx="9">
                  <c:v>0.36</c:v>
                </c:pt>
                <c:pt idx="10">
                  <c:v>0.43</c:v>
                </c:pt>
                <c:pt idx="11">
                  <c:v>0.57999999999999996</c:v>
                </c:pt>
                <c:pt idx="12">
                  <c:v>0.63</c:v>
                </c:pt>
                <c:pt idx="13">
                  <c:v>0.72</c:v>
                </c:pt>
                <c:pt idx="14">
                  <c:v>0.84</c:v>
                </c:pt>
                <c:pt idx="15">
                  <c:v>0.91</c:v>
                </c:pt>
                <c:pt idx="16">
                  <c:v>0.93</c:v>
                </c:pt>
                <c:pt idx="17">
                  <c:v>0.95</c:v>
                </c:pt>
                <c:pt idx="18">
                  <c:v>0.98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63-42B3-AA07-5B69B6EC9586}"/>
            </c:ext>
          </c:extLst>
        </c:ser>
        <c:ser>
          <c:idx val="3"/>
          <c:order val="3"/>
          <c:tx>
            <c:v>MY3 (2013)</c:v>
          </c:tx>
          <c:spPr>
            <a:ln w="19050"/>
          </c:spPr>
          <c:xVal>
            <c:numRef>
              <c:f>'[1]Particle Size Distribution'!$AI$7:$AI$31</c:f>
              <c:numCache>
                <c:formatCode>General</c:formatCode>
                <c:ptCount val="25"/>
                <c:pt idx="0">
                  <c:v>6.3E-2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2.8</c:v>
                </c:pt>
                <c:pt idx="7">
                  <c:v>4</c:v>
                </c:pt>
                <c:pt idx="8">
                  <c:v>5.6</c:v>
                </c:pt>
                <c:pt idx="9">
                  <c:v>8</c:v>
                </c:pt>
                <c:pt idx="10">
                  <c:v>11</c:v>
                </c:pt>
                <c:pt idx="11">
                  <c:v>16</c:v>
                </c:pt>
                <c:pt idx="12">
                  <c:v>22.6</c:v>
                </c:pt>
                <c:pt idx="13">
                  <c:v>32</c:v>
                </c:pt>
                <c:pt idx="14">
                  <c:v>45</c:v>
                </c:pt>
                <c:pt idx="15">
                  <c:v>64</c:v>
                </c:pt>
                <c:pt idx="16">
                  <c:v>90</c:v>
                </c:pt>
                <c:pt idx="17">
                  <c:v>128</c:v>
                </c:pt>
                <c:pt idx="18">
                  <c:v>180</c:v>
                </c:pt>
                <c:pt idx="19">
                  <c:v>256</c:v>
                </c:pt>
                <c:pt idx="20">
                  <c:v>362</c:v>
                </c:pt>
                <c:pt idx="21">
                  <c:v>512</c:v>
                </c:pt>
                <c:pt idx="22">
                  <c:v>1024</c:v>
                </c:pt>
                <c:pt idx="23">
                  <c:v>2048</c:v>
                </c:pt>
                <c:pt idx="24">
                  <c:v>5000</c:v>
                </c:pt>
              </c:numCache>
            </c:numRef>
          </c:xVal>
          <c:yVal>
            <c:numRef>
              <c:f>'[1]Particle Size Distribution'!$AH$7:$AH$31</c:f>
              <c:numCache>
                <c:formatCode>General</c:formatCode>
                <c:ptCount val="2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0.03</c:v>
                </c:pt>
                <c:pt idx="5">
                  <c:v>0.04</c:v>
                </c:pt>
                <c:pt idx="6">
                  <c:v>0.04</c:v>
                </c:pt>
                <c:pt idx="7">
                  <c:v>0.06</c:v>
                </c:pt>
                <c:pt idx="8">
                  <c:v>0.08</c:v>
                </c:pt>
                <c:pt idx="9">
                  <c:v>0.09</c:v>
                </c:pt>
                <c:pt idx="10">
                  <c:v>0.12</c:v>
                </c:pt>
                <c:pt idx="11">
                  <c:v>0.17</c:v>
                </c:pt>
                <c:pt idx="12">
                  <c:v>0.26</c:v>
                </c:pt>
                <c:pt idx="13">
                  <c:v>0.34</c:v>
                </c:pt>
                <c:pt idx="14">
                  <c:v>0.49</c:v>
                </c:pt>
                <c:pt idx="15">
                  <c:v>0.67</c:v>
                </c:pt>
                <c:pt idx="16">
                  <c:v>0.85</c:v>
                </c:pt>
                <c:pt idx="17">
                  <c:v>0.94</c:v>
                </c:pt>
                <c:pt idx="18">
                  <c:v>0.98</c:v>
                </c:pt>
                <c:pt idx="19">
                  <c:v>0.98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63-42B3-AA07-5B69B6EC9586}"/>
            </c:ext>
          </c:extLst>
        </c:ser>
        <c:ser>
          <c:idx val="4"/>
          <c:order val="4"/>
          <c:tx>
            <c:v>MY4 (2014)</c:v>
          </c:tx>
          <c:spPr>
            <a:ln w="19050"/>
          </c:spPr>
          <c:xVal>
            <c:numRef>
              <c:f>'[1]Particle Size Distribution'!$H$11:$H$35</c:f>
              <c:numCache>
                <c:formatCode>General</c:formatCode>
                <c:ptCount val="25"/>
                <c:pt idx="0">
                  <c:v>6.3E-2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2.8</c:v>
                </c:pt>
                <c:pt idx="7">
                  <c:v>4</c:v>
                </c:pt>
                <c:pt idx="8">
                  <c:v>5.6</c:v>
                </c:pt>
                <c:pt idx="9">
                  <c:v>8</c:v>
                </c:pt>
                <c:pt idx="10">
                  <c:v>11</c:v>
                </c:pt>
                <c:pt idx="11">
                  <c:v>16</c:v>
                </c:pt>
                <c:pt idx="12">
                  <c:v>22.6</c:v>
                </c:pt>
                <c:pt idx="13">
                  <c:v>32</c:v>
                </c:pt>
                <c:pt idx="14">
                  <c:v>45</c:v>
                </c:pt>
                <c:pt idx="15">
                  <c:v>64</c:v>
                </c:pt>
                <c:pt idx="16">
                  <c:v>90</c:v>
                </c:pt>
                <c:pt idx="17">
                  <c:v>128</c:v>
                </c:pt>
                <c:pt idx="18">
                  <c:v>180</c:v>
                </c:pt>
                <c:pt idx="19">
                  <c:v>256</c:v>
                </c:pt>
                <c:pt idx="20">
                  <c:v>362</c:v>
                </c:pt>
                <c:pt idx="21">
                  <c:v>512</c:v>
                </c:pt>
                <c:pt idx="22">
                  <c:v>1024</c:v>
                </c:pt>
                <c:pt idx="23">
                  <c:v>2048</c:v>
                </c:pt>
                <c:pt idx="24">
                  <c:v>5000</c:v>
                </c:pt>
              </c:numCache>
            </c:numRef>
          </c:xVal>
          <c:yVal>
            <c:numRef>
              <c:f>'[1]Particle Size Distribution'!$G$11:$G$35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9.7087378640776691E-3</c:v>
                </c:pt>
                <c:pt idx="8">
                  <c:v>9.7087378640776691E-3</c:v>
                </c:pt>
                <c:pt idx="9">
                  <c:v>4.8543689320388349E-2</c:v>
                </c:pt>
                <c:pt idx="10">
                  <c:v>6.7961165048543687E-2</c:v>
                </c:pt>
                <c:pt idx="11">
                  <c:v>0.11650485436893204</c:v>
                </c:pt>
                <c:pt idx="12">
                  <c:v>0.17475728155339806</c:v>
                </c:pt>
                <c:pt idx="13">
                  <c:v>0.26213592233009708</c:v>
                </c:pt>
                <c:pt idx="14">
                  <c:v>0.43689320388349512</c:v>
                </c:pt>
                <c:pt idx="15">
                  <c:v>0.64077669902912626</c:v>
                </c:pt>
                <c:pt idx="16">
                  <c:v>0.86407766990291257</c:v>
                </c:pt>
                <c:pt idx="17">
                  <c:v>0.96116504854368934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63-42B3-AA07-5B69B6EC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46456"/>
        <c:axId val="195846848"/>
      </c:scatterChart>
      <c:valAx>
        <c:axId val="195846456"/>
        <c:scaling>
          <c:logBase val="2"/>
          <c:orientation val="minMax"/>
          <c:max val="1024"/>
          <c:min val="6.2500000000000014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Particle Size (mm)</a:t>
                </a:r>
              </a:p>
            </c:rich>
          </c:tx>
          <c:layout>
            <c:manualLayout>
              <c:xMode val="edge"/>
              <c:yMode val="edge"/>
              <c:x val="0.46624474239326286"/>
              <c:y val="0.923822804105261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5846848"/>
        <c:crosses val="autoZero"/>
        <c:crossBetween val="midCat"/>
      </c:valAx>
      <c:valAx>
        <c:axId val="1958468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Cumulative Percent</a:t>
                </a:r>
              </a:p>
            </c:rich>
          </c:tx>
          <c:layout>
            <c:manualLayout>
              <c:xMode val="edge"/>
              <c:yMode val="edge"/>
              <c:x val="1.8235398682505205E-2"/>
              <c:y val="0.4148915350040277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5846456"/>
        <c:crossesAt val="6.2500000000000014E-2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34769731549048"/>
          <c:y val="0.16624597280790138"/>
          <c:w val="0.14307645569454852"/>
          <c:h val="0.27167950632752408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  <c:printSettings>
    <c:headerFooter>
      <c:evenHeader>0.3</c:evenHeader>
    </c:headerFooter>
    <c:pageMargins b="0.75" l="0.25" r="0.25" t="0.75" header="0.3" footer="0.3"/>
    <c:pageSetup orientation="portrait" draft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133350</xdr:rowOff>
    </xdr:from>
    <xdr:to>
      <xdr:col>26</xdr:col>
      <xdr:colOff>434975</xdr:colOff>
      <xdr:row>129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AEA068-B552-4B7B-8590-ABB217C34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361950</xdr:colOff>
      <xdr:row>119</xdr:row>
      <xdr:rowOff>57150</xdr:rowOff>
    </xdr:from>
    <xdr:to>
      <xdr:col>12</xdr:col>
      <xdr:colOff>495300</xdr:colOff>
      <xdr:row>119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3468A7A-5E4C-4FE4-8803-AE353C609F88}"/>
            </a:ext>
          </a:extLst>
        </xdr:cNvPr>
        <xdr:cNvCxnSpPr/>
      </xdr:nvCxnSpPr>
      <xdr:spPr>
        <a:xfrm flipV="1">
          <a:off x="6858000" y="22621875"/>
          <a:ext cx="2143125" cy="952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0.27239</cdr:x>
      <cdr:y>0.46166</cdr:y>
    </cdr:from>
    <cdr:to>
      <cdr:x>0.35118</cdr:x>
      <cdr:y>0.50728</cdr:y>
    </cdr:to>
    <cdr:sp macro="" textlink="">
      <cdr:nvSpPr>
        <cdr:cNvPr id="24577" name="Text Box 1">
          <a:extLst xmlns:a="http://schemas.openxmlformats.org/drawingml/2006/main">
            <a:ext uri="{FF2B5EF4-FFF2-40B4-BE49-F238E27FC236}">
              <a16:creationId xmlns:a16="http://schemas.microsoft.com/office/drawing/2014/main" id="{FCA4FEF1-83C1-4B9F-B5A6-F30CE117CB2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2566" y="2312997"/>
          <a:ext cx="1337096" cy="22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Bankfull</a:t>
          </a:r>
        </a:p>
      </cdr:txBody>
    </cdr:sp>
  </cdr:relSizeAnchor>
  <cdr:relSizeAnchor xmlns:cdr="http://schemas.openxmlformats.org/drawingml/2006/chartDrawing">
    <cdr:from>
      <cdr:x>0.24616</cdr:x>
      <cdr:y>0.03169</cdr:y>
    </cdr:from>
    <cdr:to>
      <cdr:x>0.70973</cdr:x>
      <cdr:y>0.07731</cdr:y>
    </cdr:to>
    <cdr:sp macro="" textlink="'XS Data &amp; Plots'!$C$3">
      <cdr:nvSpPr>
        <cdr:cNvPr id="24588" name="Text Box 12">
          <a:extLst xmlns:a="http://schemas.openxmlformats.org/drawingml/2006/main">
            <a:ext uri="{FF2B5EF4-FFF2-40B4-BE49-F238E27FC236}">
              <a16:creationId xmlns:a16="http://schemas.microsoft.com/office/drawing/2014/main" id="{66C2B66A-1215-42CB-BC40-6B7BEFDB7E4E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74249" y="158751"/>
          <a:ext cx="7861069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D57AEFF9-0683-42E6-903F-23F983AAE051}" type="TxLink">
            <a:rPr lang="en-US" sz="16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pPr algn="ctr" rtl="0">
              <a:defRPr sz="1000"/>
            </a:pPr>
            <a:t>XYZ Creek</a:t>
          </a:fld>
          <a:endParaRPr lang="en-US" sz="1600" b="1" i="0" u="none" strike="noStrike" baseline="0">
            <a:solidFill>
              <a:srgbClr val="000000"/>
            </a:solidFill>
            <a:latin typeface="+mn-lt"/>
            <a:cs typeface="Times New Roman"/>
          </a:endParaRPr>
        </a:p>
      </cdr:txBody>
    </cdr:sp>
  </cdr:relSizeAnchor>
  <cdr:relSizeAnchor xmlns:cdr="http://schemas.openxmlformats.org/drawingml/2006/chartDrawing">
    <cdr:from>
      <cdr:x>0.36023</cdr:x>
      <cdr:y>0.07985</cdr:y>
    </cdr:from>
    <cdr:to>
      <cdr:x>0.48306</cdr:x>
      <cdr:y>0.13435</cdr:y>
    </cdr:to>
    <cdr:sp macro="" textlink="'XS Data &amp; Plots'!$C$5">
      <cdr:nvSpPr>
        <cdr:cNvPr id="4" name="Text Box 12">
          <a:extLst xmlns:a="http://schemas.openxmlformats.org/drawingml/2006/main">
            <a:ext uri="{FF2B5EF4-FFF2-40B4-BE49-F238E27FC236}">
              <a16:creationId xmlns:a16="http://schemas.microsoft.com/office/drawing/2014/main" id="{2CAF8191-0940-4D06-9104-08FA304FDB42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108701" y="400050"/>
          <a:ext cx="2082799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7432" rIns="27432" bIns="27432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FFECF4AC-0235-456E-A49E-CC1FBD07BA22}" type="TxLink">
            <a:rPr lang="en-US" sz="16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pPr algn="ctr" rtl="0">
              <a:defRPr sz="1000"/>
            </a:pPr>
            <a:t>Reach 22</a:t>
          </a:fld>
          <a:endParaRPr lang="en-US" sz="1600" b="1" i="0" u="none" strike="noStrike" baseline="0">
            <a:solidFill>
              <a:srgbClr val="000000"/>
            </a:solidFill>
            <a:latin typeface="+mn-lt"/>
            <a:cs typeface="Times New Roman"/>
          </a:endParaRPr>
        </a:p>
      </cdr:txBody>
    </cdr:sp>
  </cdr:relSizeAnchor>
  <cdr:relSizeAnchor xmlns:cdr="http://schemas.openxmlformats.org/drawingml/2006/chartDrawing">
    <cdr:from>
      <cdr:x>0.46358</cdr:x>
      <cdr:y>0.08365</cdr:y>
    </cdr:from>
    <cdr:to>
      <cdr:x>0.58641</cdr:x>
      <cdr:y>0.13815</cdr:y>
    </cdr:to>
    <cdr:sp macro="" textlink="'XS Data &amp; Plots'!$L$3:$N$3">
      <cdr:nvSpPr>
        <cdr:cNvPr id="5" name="Text Box 12">
          <a:extLst xmlns:a="http://schemas.openxmlformats.org/drawingml/2006/main">
            <a:ext uri="{FF2B5EF4-FFF2-40B4-BE49-F238E27FC236}">
              <a16:creationId xmlns:a16="http://schemas.microsoft.com/office/drawing/2014/main" id="{C569FE23-696B-4830-97C5-3D0DA89B6AC8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861300" y="419100"/>
          <a:ext cx="2082799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7432" rIns="27432" bIns="27432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F74FD3F1-E9BD-4A30-B543-0625F12BEE69}" type="TxLink">
            <a:rPr lang="en-US" sz="16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pPr algn="ctr" rtl="0">
              <a:defRPr sz="1000"/>
            </a:pPr>
            <a:t>22-XS2</a:t>
          </a:fld>
          <a:endParaRPr lang="en-US" sz="1600" b="1" i="0" u="none" strike="noStrike" baseline="0">
            <a:solidFill>
              <a:srgbClr val="000000"/>
            </a:solidFill>
            <a:latin typeface="+mn-lt"/>
            <a:cs typeface="Times New Roman"/>
          </a:endParaRPr>
        </a:p>
      </cdr:txBody>
    </cdr:sp>
  </cdr:relSizeAnchor>
  <cdr:relSizeAnchor xmlns:cdr="http://schemas.openxmlformats.org/drawingml/2006/chartDrawing">
    <cdr:from>
      <cdr:x>0.27783</cdr:x>
      <cdr:y>0.5076</cdr:y>
    </cdr:from>
    <cdr:to>
      <cdr:x>0.61572</cdr:x>
      <cdr:y>0.50951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4177074-5D6A-4F14-B24C-25803B3314E5}"/>
            </a:ext>
          </a:extLst>
        </cdr:cNvPr>
        <cdr:cNvCxnSpPr/>
      </cdr:nvCxnSpPr>
      <cdr:spPr>
        <a:xfrm xmlns:a="http://schemas.openxmlformats.org/drawingml/2006/main" flipV="1">
          <a:off x="4714875" y="2543175"/>
          <a:ext cx="5734050" cy="95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0.44427</cdr:x>
      <cdr:y>0.58619</cdr:y>
    </cdr:from>
    <cdr:to>
      <cdr:x>0.46041</cdr:x>
      <cdr:y>0.62704</cdr:y>
    </cdr:to>
    <cdr:sp macro="" textlink="">
      <cdr:nvSpPr>
        <cdr:cNvPr id="10" name="Text Box 1">
          <a:extLst xmlns:a="http://schemas.openxmlformats.org/drawingml/2006/main">
            <a:ext uri="{FF2B5EF4-FFF2-40B4-BE49-F238E27FC236}">
              <a16:creationId xmlns:a16="http://schemas.microsoft.com/office/drawing/2014/main" id="{0653E2F1-D372-4D74-81C0-0510E5FC167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065" y="2936875"/>
          <a:ext cx="276422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WS</a:t>
          </a:r>
        </a:p>
      </cdr:txBody>
    </cdr:sp>
  </cdr:relSizeAnchor>
  <cdr:relSizeAnchor xmlns:cdr="http://schemas.openxmlformats.org/drawingml/2006/chartDrawing">
    <cdr:from>
      <cdr:x>0.12294</cdr:x>
      <cdr:y>0.35932</cdr:y>
    </cdr:from>
    <cdr:to>
      <cdr:x>0.71982</cdr:x>
      <cdr:y>0.36122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D1884A8E-8A68-4A2F-8697-39A68D15E1A6}"/>
            </a:ext>
          </a:extLst>
        </cdr:cNvPr>
        <cdr:cNvCxnSpPr/>
      </cdr:nvCxnSpPr>
      <cdr:spPr>
        <a:xfrm xmlns:a="http://schemas.openxmlformats.org/drawingml/2006/main" flipV="1">
          <a:off x="2105025" y="1800225"/>
          <a:ext cx="10220325" cy="95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FF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0.39716</cdr:x>
      <cdr:y>0.30292</cdr:y>
    </cdr:from>
    <cdr:to>
      <cdr:x>0.41928</cdr:x>
      <cdr:y>0.34377</cdr:y>
    </cdr:to>
    <cdr:sp macro="" textlink="">
      <cdr:nvSpPr>
        <cdr:cNvPr id="14" name="Text Box 1">
          <a:extLst xmlns:a="http://schemas.openxmlformats.org/drawingml/2006/main">
            <a:ext uri="{FF2B5EF4-FFF2-40B4-BE49-F238E27FC236}">
              <a16:creationId xmlns:a16="http://schemas.microsoft.com/office/drawing/2014/main" id="{7C70ABB3-41DF-489E-8A32-01C4610FE28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00450" y="1517650"/>
          <a:ext cx="378823" cy="204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FPW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546850" y="615950"/>
    <xdr:ext cx="7472598" cy="39052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E1B2BA-BDF9-441E-AAF2-34914B5949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324977</xdr:colOff>
      <xdr:row>70</xdr:row>
      <xdr:rowOff>89647</xdr:rowOff>
    </xdr:from>
    <xdr:to>
      <xdr:col>54</xdr:col>
      <xdr:colOff>504270</xdr:colOff>
      <xdr:row>84</xdr:row>
      <xdr:rowOff>44822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2281352" y="11738722"/>
          <a:ext cx="7494493" cy="2222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This exhibit</a:t>
          </a:r>
          <a:r>
            <a:rPr lang="en-US" sz="1000" baseline="0"/>
            <a:t> represents the the raw submission format needed for groundwater and precipitation data .  It is essential to the automation EEP needs for centralized storage of these data .   </a:t>
          </a:r>
          <a:r>
            <a:rPr lang="en-US" sz="1000" baseline="0">
              <a:solidFill>
                <a:srgbClr val="FF0000"/>
              </a:solidFill>
            </a:rPr>
            <a:t>The presence, location , and specific wording ,of the items in red</a:t>
          </a:r>
          <a:r>
            <a:rPr lang="en-US" sz="1000" baseline="0"/>
            <a:t>  are particularly  critical  pieces off information and/or critical to data automation needs.</a:t>
          </a:r>
        </a:p>
        <a:p>
          <a:endParaRPr lang="en-US" sz="1000" baseline="0"/>
        </a:p>
        <a:p>
          <a:r>
            <a:rPr lang="en-US" sz="1000" baseline="0"/>
            <a:t>Q = Data qualifier  	E = Known error;   I = Known Impoundment</a:t>
          </a:r>
        </a:p>
        <a:p>
          <a:r>
            <a:rPr lang="en-US" sz="1000" baseline="0"/>
            <a:t> S = Instrument Status 	A = Absent; M = Malfunction; R = Replaced</a:t>
          </a:r>
        </a:p>
        <a:p>
          <a:endParaRPr lang="en-US" sz="1000" baseline="0"/>
        </a:p>
        <a:p>
          <a:r>
            <a:rPr lang="en-US" sz="1000" baseline="0"/>
            <a:t>Offset needs to be  specifed.  No correction = 0</a:t>
          </a:r>
        </a:p>
        <a:p>
          <a:r>
            <a:rPr lang="en-US" sz="1000" baseline="0"/>
            <a:t>Depth values listed will be corrected values</a:t>
          </a:r>
        </a:p>
        <a:p>
          <a:endParaRPr lang="en-US" sz="1000" baseline="0"/>
        </a:p>
        <a:p>
          <a:r>
            <a:rPr lang="en-US" sz="1000" baseline="0"/>
            <a:t>Precipition Source:   Site Gauge;  USGS Surrogate;  Other  Weather  Station   (Indicate Source)</a:t>
          </a:r>
        </a:p>
        <a:p>
          <a:r>
            <a:rPr lang="en-US" sz="1000" baseline="0"/>
            <a:t>            </a:t>
          </a:r>
          <a:endParaRPr lang="en-US" sz="1000"/>
        </a:p>
      </xdr:txBody>
    </xdr:sp>
    <xdr:clientData/>
  </xdr:twoCellAnchor>
  <xdr:twoCellAnchor>
    <xdr:from>
      <xdr:col>31</xdr:col>
      <xdr:colOff>324977</xdr:colOff>
      <xdr:row>73</xdr:row>
      <xdr:rowOff>89647</xdr:rowOff>
    </xdr:from>
    <xdr:to>
      <xdr:col>43</xdr:col>
      <xdr:colOff>504270</xdr:colOff>
      <xdr:row>87</xdr:row>
      <xdr:rowOff>44822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F0B0875-2FD0-46E3-8FF9-3C272FF0AEB4}"/>
            </a:ext>
          </a:extLst>
        </xdr:cNvPr>
        <xdr:cNvSpPr txBox="1"/>
      </xdr:nvSpPr>
      <xdr:spPr>
        <a:xfrm>
          <a:off x="17958927" y="12033997"/>
          <a:ext cx="7875493" cy="2279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This exhibit</a:t>
          </a:r>
          <a:r>
            <a:rPr lang="en-US" sz="1000" baseline="0"/>
            <a:t> represents the the raw submission format needed for groundwater and precipitation data .  It is essential to the automation EEP needs for centralized storage of these data .   </a:t>
          </a:r>
          <a:r>
            <a:rPr lang="en-US" sz="1000" baseline="0">
              <a:solidFill>
                <a:srgbClr val="FF0000"/>
              </a:solidFill>
            </a:rPr>
            <a:t>The presence, location , and specific wording ,of the items in red</a:t>
          </a:r>
          <a:r>
            <a:rPr lang="en-US" sz="1000" baseline="0"/>
            <a:t>  are particularly  critical  pieces off information and/or critical to data automation needs.</a:t>
          </a:r>
        </a:p>
        <a:p>
          <a:endParaRPr lang="en-US" sz="1000" baseline="0"/>
        </a:p>
        <a:p>
          <a:r>
            <a:rPr lang="en-US" sz="1000" baseline="0"/>
            <a:t>Q = Data qualifier  	E = Known error;   I = Known Impoundment</a:t>
          </a:r>
        </a:p>
        <a:p>
          <a:r>
            <a:rPr lang="en-US" sz="1000" baseline="0"/>
            <a:t> S = Instrument Status 	A = Absent; M = Malfunction; R = Replaced</a:t>
          </a:r>
        </a:p>
        <a:p>
          <a:endParaRPr lang="en-US" sz="1000" baseline="0"/>
        </a:p>
        <a:p>
          <a:r>
            <a:rPr lang="en-US" sz="1000" baseline="0"/>
            <a:t>Offset needs to be  specifed.  No correction = 0</a:t>
          </a:r>
        </a:p>
        <a:p>
          <a:r>
            <a:rPr lang="en-US" sz="1000" baseline="0"/>
            <a:t>Depth values listed will be corrected values</a:t>
          </a:r>
        </a:p>
        <a:p>
          <a:endParaRPr lang="en-US" sz="1000" baseline="0"/>
        </a:p>
        <a:p>
          <a:r>
            <a:rPr lang="en-US" sz="1000" baseline="0"/>
            <a:t>Precipition Source:   Site Gauge;  USGS Surrogate;  Other  Weather  Station   (Indicate Source)</a:t>
          </a:r>
        </a:p>
        <a:p>
          <a:r>
            <a:rPr lang="en-US" sz="1000" baseline="0"/>
            <a:t>            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perations\Science%20&amp;%20Analysis\Arevisit%20guidance%202019\Latest\DMSMonRepTablesRevisedSept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Quantities and Credits"/>
      <sheetName val="  Table 2 - Example Goals Table"/>
      <sheetName val="Table 3 - Project Attributes"/>
      <sheetName val=" Visual Stream"/>
      <sheetName val="Visual stream Guidance"/>
      <sheetName val=" Visual Veg"/>
      <sheetName val=" Vegetaton Plot Summary"/>
      <sheetName val=" Vegetation Plot data"/>
      <sheetName val="XS_Raw_Survey"/>
      <sheetName val="Cross section plot "/>
      <sheetName val="Raw Long Pro Data"/>
      <sheetName val=" Long Pro Example"/>
      <sheetName val="Particle Size Distribution"/>
      <sheetName val=" Baseline Stream"/>
      <sheetName val="morphtable"/>
      <sheetName val=" Overbank Events"/>
      <sheetName val="Rainfall Summary"/>
      <sheetName val="Wetland Gauge Summary Table"/>
      <sheetName val="GW and Precip Data Templ."/>
      <sheetName val=" Hydrograph Example"/>
      <sheetName val=" surface Water Gage Templ"/>
      <sheetName val=" Project TimelineContacts"/>
      <sheetName val="Figure 1 CCPV "/>
      <sheetName val="CCPV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B7">
            <v>0.06</v>
          </cell>
          <cell r="AC7">
            <v>6.3E-2</v>
          </cell>
          <cell r="AD7">
            <v>0.08</v>
          </cell>
          <cell r="AE7">
            <v>6.3E-2</v>
          </cell>
          <cell r="AF7">
            <v>7.0000000000000007E-2</v>
          </cell>
          <cell r="AG7">
            <v>6.3E-2</v>
          </cell>
          <cell r="AH7">
            <v>0.01</v>
          </cell>
          <cell r="AI7">
            <v>6.3E-2</v>
          </cell>
        </row>
        <row r="8">
          <cell r="AB8">
            <v>0.06</v>
          </cell>
          <cell r="AC8">
            <v>0.125</v>
          </cell>
          <cell r="AD8">
            <v>0.08</v>
          </cell>
          <cell r="AE8">
            <v>0.125</v>
          </cell>
          <cell r="AF8">
            <v>7.0000000000000007E-2</v>
          </cell>
          <cell r="AG8">
            <v>0.125</v>
          </cell>
          <cell r="AH8">
            <v>0.01</v>
          </cell>
          <cell r="AI8">
            <v>0.125</v>
          </cell>
        </row>
        <row r="9">
          <cell r="AB9">
            <v>0.1</v>
          </cell>
          <cell r="AC9">
            <v>0.25</v>
          </cell>
          <cell r="AD9">
            <v>0.14000000000000001</v>
          </cell>
          <cell r="AE9">
            <v>0.25</v>
          </cell>
          <cell r="AF9">
            <v>0.18</v>
          </cell>
          <cell r="AG9">
            <v>0.25</v>
          </cell>
          <cell r="AH9">
            <v>0.02</v>
          </cell>
          <cell r="AI9">
            <v>0.25</v>
          </cell>
        </row>
        <row r="10">
          <cell r="AB10">
            <v>0.15</v>
          </cell>
          <cell r="AC10">
            <v>0.5</v>
          </cell>
          <cell r="AD10">
            <v>0.22</v>
          </cell>
          <cell r="AE10">
            <v>0.5</v>
          </cell>
          <cell r="AF10">
            <v>0.24</v>
          </cell>
          <cell r="AG10">
            <v>0.5</v>
          </cell>
          <cell r="AH10">
            <v>0.03</v>
          </cell>
          <cell r="AI10">
            <v>0.5</v>
          </cell>
        </row>
        <row r="11">
          <cell r="G11">
            <v>0</v>
          </cell>
          <cell r="H11">
            <v>6.3E-2</v>
          </cell>
          <cell r="AB11">
            <v>0.23</v>
          </cell>
          <cell r="AC11">
            <v>1</v>
          </cell>
          <cell r="AD11">
            <v>0.28999999999999998</v>
          </cell>
          <cell r="AE11">
            <v>1</v>
          </cell>
          <cell r="AF11">
            <v>0.24</v>
          </cell>
          <cell r="AG11">
            <v>1</v>
          </cell>
          <cell r="AH11">
            <v>0.03</v>
          </cell>
          <cell r="AI11">
            <v>1</v>
          </cell>
        </row>
        <row r="12">
          <cell r="G12">
            <v>0</v>
          </cell>
          <cell r="H12">
            <v>0.125</v>
          </cell>
          <cell r="AB12">
            <v>0.23</v>
          </cell>
          <cell r="AC12">
            <v>2</v>
          </cell>
          <cell r="AD12">
            <v>0.28999999999999998</v>
          </cell>
          <cell r="AE12">
            <v>2</v>
          </cell>
          <cell r="AF12">
            <v>0.24</v>
          </cell>
          <cell r="AG12">
            <v>2</v>
          </cell>
          <cell r="AH12">
            <v>0.04</v>
          </cell>
          <cell r="AI12">
            <v>2</v>
          </cell>
        </row>
        <row r="13">
          <cell r="G13">
            <v>0</v>
          </cell>
          <cell r="H13">
            <v>0.25</v>
          </cell>
          <cell r="AB13">
            <v>0.24</v>
          </cell>
          <cell r="AC13">
            <v>2.8</v>
          </cell>
          <cell r="AD13">
            <v>0.28999999999999998</v>
          </cell>
          <cell r="AE13">
            <v>2.8</v>
          </cell>
          <cell r="AF13">
            <v>0.24</v>
          </cell>
          <cell r="AG13">
            <v>2.8</v>
          </cell>
          <cell r="AH13">
            <v>0.04</v>
          </cell>
          <cell r="AI13">
            <v>2.8</v>
          </cell>
        </row>
        <row r="14">
          <cell r="G14">
            <v>0</v>
          </cell>
          <cell r="H14">
            <v>0.5</v>
          </cell>
          <cell r="AB14">
            <v>0.25</v>
          </cell>
          <cell r="AC14">
            <v>4</v>
          </cell>
          <cell r="AD14">
            <v>0.31</v>
          </cell>
          <cell r="AE14">
            <v>4</v>
          </cell>
          <cell r="AF14">
            <v>0.27</v>
          </cell>
          <cell r="AG14">
            <v>4</v>
          </cell>
          <cell r="AH14">
            <v>0.06</v>
          </cell>
          <cell r="AI14">
            <v>4</v>
          </cell>
        </row>
        <row r="15">
          <cell r="G15">
            <v>0</v>
          </cell>
          <cell r="H15">
            <v>1</v>
          </cell>
          <cell r="AB15">
            <v>0.28000000000000003</v>
          </cell>
          <cell r="AC15">
            <v>5.6</v>
          </cell>
          <cell r="AD15">
            <v>0.35</v>
          </cell>
          <cell r="AE15">
            <v>5.6</v>
          </cell>
          <cell r="AF15">
            <v>0.33</v>
          </cell>
          <cell r="AG15">
            <v>5.6</v>
          </cell>
          <cell r="AH15">
            <v>0.08</v>
          </cell>
          <cell r="AI15">
            <v>5.6</v>
          </cell>
        </row>
        <row r="16">
          <cell r="G16">
            <v>0</v>
          </cell>
          <cell r="H16">
            <v>2</v>
          </cell>
          <cell r="AB16">
            <v>0.3</v>
          </cell>
          <cell r="AC16">
            <v>8</v>
          </cell>
          <cell r="AD16">
            <v>0.36</v>
          </cell>
          <cell r="AE16">
            <v>8</v>
          </cell>
          <cell r="AF16">
            <v>0.36</v>
          </cell>
          <cell r="AG16">
            <v>8</v>
          </cell>
          <cell r="AH16">
            <v>0.09</v>
          </cell>
          <cell r="AI16">
            <v>8</v>
          </cell>
        </row>
        <row r="17">
          <cell r="G17">
            <v>0</v>
          </cell>
          <cell r="H17">
            <v>2.8</v>
          </cell>
          <cell r="AB17">
            <v>0.35</v>
          </cell>
          <cell r="AC17">
            <v>11.3</v>
          </cell>
          <cell r="AD17">
            <v>0.42</v>
          </cell>
          <cell r="AE17">
            <v>11.3</v>
          </cell>
          <cell r="AF17">
            <v>0.43</v>
          </cell>
          <cell r="AG17">
            <v>11.3</v>
          </cell>
          <cell r="AH17">
            <v>0.12</v>
          </cell>
          <cell r="AI17">
            <v>11</v>
          </cell>
        </row>
        <row r="18">
          <cell r="G18">
            <v>9.7087378640776691E-3</v>
          </cell>
          <cell r="H18">
            <v>4</v>
          </cell>
          <cell r="AB18">
            <v>0.46</v>
          </cell>
          <cell r="AC18">
            <v>16</v>
          </cell>
          <cell r="AD18">
            <v>0.54</v>
          </cell>
          <cell r="AE18">
            <v>16</v>
          </cell>
          <cell r="AF18">
            <v>0.57999999999999996</v>
          </cell>
          <cell r="AG18">
            <v>16</v>
          </cell>
          <cell r="AH18">
            <v>0.17</v>
          </cell>
          <cell r="AI18">
            <v>16</v>
          </cell>
        </row>
        <row r="19">
          <cell r="G19">
            <v>9.7087378640776691E-3</v>
          </cell>
          <cell r="H19">
            <v>5.6</v>
          </cell>
          <cell r="AB19">
            <v>0.51</v>
          </cell>
          <cell r="AC19">
            <v>22.6</v>
          </cell>
          <cell r="AD19">
            <v>0.6</v>
          </cell>
          <cell r="AE19">
            <v>22.6</v>
          </cell>
          <cell r="AF19">
            <v>0.63</v>
          </cell>
          <cell r="AG19">
            <v>22.6</v>
          </cell>
          <cell r="AH19">
            <v>0.26</v>
          </cell>
          <cell r="AI19">
            <v>22.6</v>
          </cell>
        </row>
        <row r="20">
          <cell r="G20">
            <v>4.8543689320388349E-2</v>
          </cell>
          <cell r="H20">
            <v>8</v>
          </cell>
          <cell r="AB20">
            <v>0.59</v>
          </cell>
          <cell r="AC20">
            <v>32</v>
          </cell>
          <cell r="AD20">
            <v>0.68</v>
          </cell>
          <cell r="AE20">
            <v>32</v>
          </cell>
          <cell r="AF20">
            <v>0.72</v>
          </cell>
          <cell r="AG20">
            <v>32</v>
          </cell>
          <cell r="AH20">
            <v>0.34</v>
          </cell>
          <cell r="AI20">
            <v>32</v>
          </cell>
        </row>
        <row r="21">
          <cell r="G21">
            <v>6.7961165048543687E-2</v>
          </cell>
          <cell r="H21">
            <v>11</v>
          </cell>
          <cell r="AB21">
            <v>0.7</v>
          </cell>
          <cell r="AC21">
            <v>45</v>
          </cell>
          <cell r="AD21">
            <v>0.79</v>
          </cell>
          <cell r="AE21">
            <v>45</v>
          </cell>
          <cell r="AF21">
            <v>0.84</v>
          </cell>
          <cell r="AG21">
            <v>45</v>
          </cell>
          <cell r="AH21">
            <v>0.49</v>
          </cell>
          <cell r="AI21">
            <v>45</v>
          </cell>
        </row>
        <row r="22">
          <cell r="G22">
            <v>0.11650485436893204</v>
          </cell>
          <cell r="H22">
            <v>16</v>
          </cell>
          <cell r="AB22">
            <v>0.79</v>
          </cell>
          <cell r="AC22">
            <v>64</v>
          </cell>
          <cell r="AD22">
            <v>0.85</v>
          </cell>
          <cell r="AE22">
            <v>64</v>
          </cell>
          <cell r="AF22">
            <v>0.91</v>
          </cell>
          <cell r="AG22">
            <v>64</v>
          </cell>
          <cell r="AH22">
            <v>0.67</v>
          </cell>
          <cell r="AI22">
            <v>64</v>
          </cell>
        </row>
        <row r="23">
          <cell r="G23">
            <v>0.17475728155339806</v>
          </cell>
          <cell r="H23">
            <v>22.6</v>
          </cell>
          <cell r="AB23">
            <v>0.91</v>
          </cell>
          <cell r="AC23">
            <v>90</v>
          </cell>
          <cell r="AD23">
            <v>0.94</v>
          </cell>
          <cell r="AE23">
            <v>90</v>
          </cell>
          <cell r="AF23">
            <v>0.93</v>
          </cell>
          <cell r="AG23">
            <v>90</v>
          </cell>
          <cell r="AH23">
            <v>0.85</v>
          </cell>
          <cell r="AI23">
            <v>90</v>
          </cell>
        </row>
        <row r="24">
          <cell r="G24">
            <v>0.26213592233009708</v>
          </cell>
          <cell r="H24">
            <v>32</v>
          </cell>
          <cell r="AB24">
            <v>0.97</v>
          </cell>
          <cell r="AC24">
            <v>128</v>
          </cell>
          <cell r="AD24">
            <v>0.98</v>
          </cell>
          <cell r="AE24">
            <v>128</v>
          </cell>
          <cell r="AF24">
            <v>0.95</v>
          </cell>
          <cell r="AG24">
            <v>128</v>
          </cell>
          <cell r="AH24">
            <v>0.94</v>
          </cell>
          <cell r="AI24">
            <v>128</v>
          </cell>
        </row>
        <row r="25">
          <cell r="G25">
            <v>0.43689320388349512</v>
          </cell>
          <cell r="H25">
            <v>45</v>
          </cell>
          <cell r="AB25">
            <v>1</v>
          </cell>
          <cell r="AC25">
            <v>180</v>
          </cell>
          <cell r="AD25">
            <v>0.99</v>
          </cell>
          <cell r="AE25">
            <v>180</v>
          </cell>
          <cell r="AF25">
            <v>0.98</v>
          </cell>
          <cell r="AG25">
            <v>180</v>
          </cell>
          <cell r="AH25">
            <v>0.98</v>
          </cell>
          <cell r="AI25">
            <v>180</v>
          </cell>
        </row>
        <row r="26">
          <cell r="G26">
            <v>0.64077669902912626</v>
          </cell>
          <cell r="H26">
            <v>64</v>
          </cell>
          <cell r="AB26">
            <v>1</v>
          </cell>
          <cell r="AC26">
            <v>256</v>
          </cell>
          <cell r="AD26">
            <v>1</v>
          </cell>
          <cell r="AE26">
            <v>256</v>
          </cell>
          <cell r="AF26">
            <v>1</v>
          </cell>
          <cell r="AG26">
            <v>256</v>
          </cell>
          <cell r="AH26">
            <v>0.98</v>
          </cell>
          <cell r="AI26">
            <v>256</v>
          </cell>
        </row>
        <row r="27">
          <cell r="G27">
            <v>0.86407766990291257</v>
          </cell>
          <cell r="H27">
            <v>90</v>
          </cell>
          <cell r="AB27">
            <v>1</v>
          </cell>
          <cell r="AC27">
            <v>362</v>
          </cell>
          <cell r="AD27">
            <v>1</v>
          </cell>
          <cell r="AE27">
            <v>362</v>
          </cell>
          <cell r="AF27">
            <v>1</v>
          </cell>
          <cell r="AG27">
            <v>362</v>
          </cell>
          <cell r="AH27">
            <v>1</v>
          </cell>
          <cell r="AI27">
            <v>362</v>
          </cell>
        </row>
        <row r="28">
          <cell r="G28">
            <v>0.96116504854368934</v>
          </cell>
          <cell r="H28">
            <v>128</v>
          </cell>
          <cell r="AB28">
            <v>1</v>
          </cell>
          <cell r="AC28">
            <v>512</v>
          </cell>
          <cell r="AD28">
            <v>1</v>
          </cell>
          <cell r="AE28">
            <v>512</v>
          </cell>
          <cell r="AF28">
            <v>1</v>
          </cell>
          <cell r="AG28">
            <v>512</v>
          </cell>
          <cell r="AH28">
            <v>1</v>
          </cell>
          <cell r="AI28">
            <v>512</v>
          </cell>
        </row>
        <row r="29">
          <cell r="G29">
            <v>1</v>
          </cell>
          <cell r="H29">
            <v>180</v>
          </cell>
          <cell r="AB29">
            <v>1</v>
          </cell>
          <cell r="AC29">
            <v>1024</v>
          </cell>
          <cell r="AD29">
            <v>1</v>
          </cell>
          <cell r="AE29">
            <v>1024</v>
          </cell>
          <cell r="AF29">
            <v>1</v>
          </cell>
          <cell r="AG29">
            <v>1024</v>
          </cell>
          <cell r="AH29">
            <v>1</v>
          </cell>
          <cell r="AI29">
            <v>1024</v>
          </cell>
        </row>
        <row r="30">
          <cell r="G30">
            <v>1</v>
          </cell>
          <cell r="H30">
            <v>256</v>
          </cell>
          <cell r="AB30">
            <v>1</v>
          </cell>
          <cell r="AC30">
            <v>2048</v>
          </cell>
          <cell r="AD30">
            <v>1</v>
          </cell>
          <cell r="AE30">
            <v>2048</v>
          </cell>
          <cell r="AF30">
            <v>1</v>
          </cell>
          <cell r="AG30">
            <v>2048</v>
          </cell>
          <cell r="AH30">
            <v>1</v>
          </cell>
          <cell r="AI30">
            <v>2048</v>
          </cell>
        </row>
        <row r="31">
          <cell r="G31">
            <v>1</v>
          </cell>
          <cell r="H31">
            <v>362</v>
          </cell>
          <cell r="AB31">
            <v>1</v>
          </cell>
          <cell r="AC31">
            <v>5000</v>
          </cell>
          <cell r="AD31">
            <v>1</v>
          </cell>
          <cell r="AE31">
            <v>5000</v>
          </cell>
          <cell r="AF31">
            <v>1</v>
          </cell>
          <cell r="AG31">
            <v>5000</v>
          </cell>
          <cell r="AH31">
            <v>1</v>
          </cell>
          <cell r="AI31">
            <v>5000</v>
          </cell>
        </row>
        <row r="32">
          <cell r="G32">
            <v>1</v>
          </cell>
          <cell r="H32">
            <v>512</v>
          </cell>
        </row>
        <row r="33">
          <cell r="G33">
            <v>1</v>
          </cell>
          <cell r="H33">
            <v>1024</v>
          </cell>
        </row>
        <row r="34">
          <cell r="G34">
            <v>1</v>
          </cell>
          <cell r="H34">
            <v>2048</v>
          </cell>
        </row>
        <row r="35">
          <cell r="G35">
            <v>1</v>
          </cell>
          <cell r="H35">
            <v>5000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4"/>
  <sheetViews>
    <sheetView tabSelected="1" zoomScale="75" zoomScaleNormal="75" workbookViewId="0">
      <selection activeCell="B1" sqref="B1:J1"/>
    </sheetView>
  </sheetViews>
  <sheetFormatPr defaultRowHeight="15" x14ac:dyDescent="0.25"/>
  <cols>
    <col min="2" max="2" width="25" customWidth="1"/>
    <col min="3" max="8" width="13.42578125" customWidth="1"/>
    <col min="9" max="9" width="8.42578125" customWidth="1"/>
    <col min="11" max="11" width="66" customWidth="1"/>
  </cols>
  <sheetData>
    <row r="1" spans="2:12" ht="24" thickBot="1" x14ac:dyDescent="0.35">
      <c r="B1" s="261" t="s">
        <v>241</v>
      </c>
      <c r="C1" s="262"/>
      <c r="D1" s="262"/>
      <c r="E1" s="262"/>
      <c r="F1" s="262"/>
      <c r="G1" s="262"/>
      <c r="H1" s="262"/>
      <c r="I1" s="262"/>
      <c r="J1" s="262"/>
      <c r="K1" s="68"/>
    </row>
    <row r="2" spans="2:12" ht="16.5" thickTop="1" x14ac:dyDescent="0.25">
      <c r="B2" s="69" t="s">
        <v>95</v>
      </c>
      <c r="C2" s="70" t="s">
        <v>210</v>
      </c>
      <c r="D2" s="70" t="s">
        <v>95</v>
      </c>
      <c r="E2" s="70" t="s">
        <v>95</v>
      </c>
      <c r="F2" s="70" t="s">
        <v>95</v>
      </c>
      <c r="G2" s="70" t="s">
        <v>95</v>
      </c>
      <c r="H2" s="70" t="s">
        <v>95</v>
      </c>
      <c r="I2" s="71" t="s">
        <v>95</v>
      </c>
      <c r="J2" s="72" t="s">
        <v>95</v>
      </c>
      <c r="K2" s="70" t="s">
        <v>95</v>
      </c>
      <c r="L2" s="73"/>
    </row>
    <row r="3" spans="2:12" ht="15.75" x14ac:dyDescent="0.25">
      <c r="B3" s="69" t="s">
        <v>95</v>
      </c>
      <c r="C3" s="70" t="s">
        <v>2</v>
      </c>
      <c r="D3" s="70" t="s">
        <v>95</v>
      </c>
      <c r="E3" s="70" t="s">
        <v>210</v>
      </c>
      <c r="F3" s="70" t="s">
        <v>210</v>
      </c>
      <c r="G3" s="70" t="s">
        <v>210</v>
      </c>
      <c r="H3" s="70" t="s">
        <v>95</v>
      </c>
      <c r="I3" s="74" t="s">
        <v>95</v>
      </c>
      <c r="J3" s="75" t="s">
        <v>95</v>
      </c>
      <c r="K3" s="70" t="s">
        <v>95</v>
      </c>
      <c r="L3" s="73"/>
    </row>
    <row r="4" spans="2:12" ht="15.75" x14ac:dyDescent="0.25">
      <c r="B4" s="69" t="s">
        <v>95</v>
      </c>
      <c r="C4" s="70" t="s">
        <v>171</v>
      </c>
      <c r="D4" s="70" t="s">
        <v>172</v>
      </c>
      <c r="E4" s="70" t="s">
        <v>2</v>
      </c>
      <c r="F4" s="70" t="s">
        <v>0</v>
      </c>
      <c r="G4" s="70" t="s">
        <v>2</v>
      </c>
      <c r="H4" s="70" t="s">
        <v>95</v>
      </c>
      <c r="I4" s="74" t="s">
        <v>95</v>
      </c>
      <c r="J4" s="75" t="s">
        <v>95</v>
      </c>
      <c r="K4" s="70" t="s">
        <v>95</v>
      </c>
      <c r="L4" s="73"/>
    </row>
    <row r="5" spans="2:12" ht="16.5" thickBot="1" x14ac:dyDescent="0.3">
      <c r="B5" s="76" t="s">
        <v>189</v>
      </c>
      <c r="C5" s="70" t="s">
        <v>211</v>
      </c>
      <c r="D5" s="70" t="s">
        <v>211</v>
      </c>
      <c r="E5" s="70" t="s">
        <v>190</v>
      </c>
      <c r="F5" s="70" t="s">
        <v>1</v>
      </c>
      <c r="G5" s="70" t="s">
        <v>11</v>
      </c>
      <c r="H5" s="70" t="s">
        <v>212</v>
      </c>
      <c r="I5" s="74" t="s">
        <v>95</v>
      </c>
      <c r="J5" s="75" t="s">
        <v>95</v>
      </c>
      <c r="K5" s="77" t="s">
        <v>191</v>
      </c>
      <c r="L5" s="73"/>
    </row>
    <row r="6" spans="2:12" ht="16.5" thickBot="1" x14ac:dyDescent="0.3">
      <c r="B6" s="78" t="s">
        <v>14</v>
      </c>
      <c r="C6" s="79" t="s">
        <v>95</v>
      </c>
      <c r="D6" s="79" t="s">
        <v>95</v>
      </c>
      <c r="E6" s="79" t="s">
        <v>95</v>
      </c>
      <c r="F6" s="79" t="s">
        <v>95</v>
      </c>
      <c r="G6" s="79" t="s">
        <v>95</v>
      </c>
      <c r="H6" s="79" t="s">
        <v>95</v>
      </c>
      <c r="I6" s="80" t="s">
        <v>95</v>
      </c>
      <c r="J6" s="80" t="s">
        <v>95</v>
      </c>
      <c r="K6" s="79" t="s">
        <v>95</v>
      </c>
      <c r="L6" s="73"/>
    </row>
    <row r="7" spans="2:12" ht="15.75" x14ac:dyDescent="0.25">
      <c r="B7" s="81" t="s">
        <v>192</v>
      </c>
      <c r="C7" s="82">
        <v>1606</v>
      </c>
      <c r="D7" s="82">
        <v>1798</v>
      </c>
      <c r="E7" s="82" t="s">
        <v>205</v>
      </c>
      <c r="F7" s="82" t="s">
        <v>6</v>
      </c>
      <c r="G7" s="83">
        <v>1</v>
      </c>
      <c r="H7" s="84">
        <v>1606</v>
      </c>
      <c r="I7" s="74" t="s">
        <v>95</v>
      </c>
      <c r="J7" s="75" t="s">
        <v>95</v>
      </c>
      <c r="K7" s="85"/>
      <c r="L7" s="73"/>
    </row>
    <row r="8" spans="2:12" ht="15.75" x14ac:dyDescent="0.25">
      <c r="B8" s="81" t="s">
        <v>194</v>
      </c>
      <c r="C8" s="82">
        <v>2497</v>
      </c>
      <c r="D8" s="82">
        <v>2656</v>
      </c>
      <c r="E8" s="82" t="s">
        <v>193</v>
      </c>
      <c r="F8" s="82" t="s">
        <v>6</v>
      </c>
      <c r="G8" s="83">
        <v>1</v>
      </c>
      <c r="H8" s="84">
        <v>2497</v>
      </c>
      <c r="I8" s="74" t="s">
        <v>95</v>
      </c>
      <c r="J8" s="75" t="s">
        <v>95</v>
      </c>
      <c r="K8" s="85"/>
      <c r="L8" s="73"/>
    </row>
    <row r="9" spans="2:12" ht="15.75" x14ac:dyDescent="0.25">
      <c r="B9" s="81" t="s">
        <v>195</v>
      </c>
      <c r="C9" s="82">
        <v>958</v>
      </c>
      <c r="D9" s="82">
        <v>958</v>
      </c>
      <c r="E9" s="82" t="s">
        <v>206</v>
      </c>
      <c r="F9" s="82" t="s">
        <v>6</v>
      </c>
      <c r="G9" s="83">
        <v>1</v>
      </c>
      <c r="H9" s="84">
        <v>958</v>
      </c>
      <c r="I9" s="74" t="s">
        <v>95</v>
      </c>
      <c r="J9" s="75" t="s">
        <v>95</v>
      </c>
      <c r="K9" s="85"/>
      <c r="L9" s="73"/>
    </row>
    <row r="10" spans="2:12" ht="15.75" x14ac:dyDescent="0.25">
      <c r="B10" s="81" t="s">
        <v>213</v>
      </c>
      <c r="C10" s="82">
        <v>1259</v>
      </c>
      <c r="D10" s="82">
        <v>1351</v>
      </c>
      <c r="E10" s="82" t="s">
        <v>193</v>
      </c>
      <c r="F10" s="82" t="s">
        <v>6</v>
      </c>
      <c r="G10" s="83">
        <v>1</v>
      </c>
      <c r="H10" s="84">
        <v>1259</v>
      </c>
      <c r="I10" s="74" t="s">
        <v>95</v>
      </c>
      <c r="J10" s="75" t="s">
        <v>95</v>
      </c>
      <c r="K10" s="85"/>
      <c r="L10" s="73"/>
    </row>
    <row r="11" spans="2:12" ht="15.75" x14ac:dyDescent="0.25">
      <c r="B11" s="81" t="s">
        <v>214</v>
      </c>
      <c r="C11" s="82">
        <v>589</v>
      </c>
      <c r="D11" s="82">
        <v>589</v>
      </c>
      <c r="E11" s="82" t="s">
        <v>193</v>
      </c>
      <c r="F11" s="82" t="s">
        <v>6</v>
      </c>
      <c r="G11" s="83">
        <v>1</v>
      </c>
      <c r="H11" s="84">
        <v>589</v>
      </c>
      <c r="I11" s="74" t="s">
        <v>95</v>
      </c>
      <c r="J11" s="75" t="s">
        <v>95</v>
      </c>
      <c r="K11" s="85"/>
      <c r="L11" s="73"/>
    </row>
    <row r="12" spans="2:12" ht="15.75" x14ac:dyDescent="0.25">
      <c r="B12" s="81" t="s">
        <v>215</v>
      </c>
      <c r="C12" s="82">
        <v>76</v>
      </c>
      <c r="D12" s="82">
        <v>191</v>
      </c>
      <c r="E12" s="82" t="s">
        <v>193</v>
      </c>
      <c r="F12" s="82" t="s">
        <v>196</v>
      </c>
      <c r="G12" s="83">
        <v>1.5</v>
      </c>
      <c r="H12" s="84">
        <v>50.667000000000002</v>
      </c>
      <c r="I12" s="74" t="s">
        <v>95</v>
      </c>
      <c r="J12" s="75" t="s">
        <v>95</v>
      </c>
      <c r="K12" s="85"/>
      <c r="L12" s="73"/>
    </row>
    <row r="13" spans="2:12" ht="15.75" x14ac:dyDescent="0.25">
      <c r="B13" s="81" t="s">
        <v>197</v>
      </c>
      <c r="C13" s="82">
        <v>279</v>
      </c>
      <c r="D13" s="82">
        <v>279</v>
      </c>
      <c r="E13" s="82" t="s">
        <v>206</v>
      </c>
      <c r="F13" s="82" t="s">
        <v>6</v>
      </c>
      <c r="G13" s="83">
        <v>1</v>
      </c>
      <c r="H13" s="84">
        <v>279</v>
      </c>
      <c r="I13" s="74" t="s">
        <v>95</v>
      </c>
      <c r="J13" s="75" t="s">
        <v>95</v>
      </c>
      <c r="K13" s="85"/>
      <c r="L13" s="73"/>
    </row>
    <row r="14" spans="2:12" ht="15.75" x14ac:dyDescent="0.25">
      <c r="B14" s="81" t="s">
        <v>198</v>
      </c>
      <c r="C14" s="82">
        <v>114</v>
      </c>
      <c r="D14" s="82">
        <v>114</v>
      </c>
      <c r="E14" s="82" t="s">
        <v>193</v>
      </c>
      <c r="F14" s="82" t="s">
        <v>6</v>
      </c>
      <c r="G14" s="83">
        <v>4</v>
      </c>
      <c r="H14" s="84">
        <v>28.5</v>
      </c>
      <c r="I14" s="74" t="s">
        <v>95</v>
      </c>
      <c r="J14" s="75" t="s">
        <v>95</v>
      </c>
      <c r="K14" s="85"/>
      <c r="L14" s="73"/>
    </row>
    <row r="15" spans="2:12" ht="15.75" x14ac:dyDescent="0.25">
      <c r="B15" s="81" t="s">
        <v>216</v>
      </c>
      <c r="C15" s="82">
        <v>411</v>
      </c>
      <c r="D15" s="82">
        <v>411</v>
      </c>
      <c r="E15" s="82" t="s">
        <v>205</v>
      </c>
      <c r="F15" s="82" t="s">
        <v>217</v>
      </c>
      <c r="G15" s="83">
        <v>1</v>
      </c>
      <c r="H15" s="84">
        <v>411</v>
      </c>
      <c r="I15" s="74" t="s">
        <v>95</v>
      </c>
      <c r="J15" s="75" t="s">
        <v>95</v>
      </c>
      <c r="K15" s="85"/>
      <c r="L15" s="73"/>
    </row>
    <row r="16" spans="2:12" ht="15.75" x14ac:dyDescent="0.25">
      <c r="B16" s="81" t="s">
        <v>218</v>
      </c>
      <c r="C16" s="82">
        <v>1507</v>
      </c>
      <c r="D16" s="82">
        <v>1507</v>
      </c>
      <c r="E16" s="82" t="s">
        <v>193</v>
      </c>
      <c r="F16" s="82" t="s">
        <v>6</v>
      </c>
      <c r="G16" s="83">
        <v>1</v>
      </c>
      <c r="H16" s="84">
        <v>1507</v>
      </c>
      <c r="I16" s="74" t="s">
        <v>95</v>
      </c>
      <c r="J16" s="75" t="s">
        <v>95</v>
      </c>
      <c r="K16" s="85"/>
      <c r="L16" s="73"/>
    </row>
    <row r="17" spans="2:12" ht="15.75" x14ac:dyDescent="0.25">
      <c r="B17" s="81" t="s">
        <v>199</v>
      </c>
      <c r="C17" s="82">
        <v>483</v>
      </c>
      <c r="D17" s="82">
        <v>483</v>
      </c>
      <c r="E17" s="82" t="s">
        <v>193</v>
      </c>
      <c r="F17" s="82" t="s">
        <v>6</v>
      </c>
      <c r="G17" s="83">
        <v>1</v>
      </c>
      <c r="H17" s="84">
        <v>483</v>
      </c>
      <c r="I17" s="74" t="s">
        <v>95</v>
      </c>
      <c r="J17" s="75" t="s">
        <v>95</v>
      </c>
      <c r="K17" s="85"/>
      <c r="L17" s="73"/>
    </row>
    <row r="18" spans="2:12" ht="15.75" x14ac:dyDescent="0.25">
      <c r="B18" s="81" t="s">
        <v>219</v>
      </c>
      <c r="C18" s="82">
        <v>621</v>
      </c>
      <c r="D18" s="82">
        <v>673</v>
      </c>
      <c r="E18" s="82" t="s">
        <v>205</v>
      </c>
      <c r="F18" s="82" t="s">
        <v>6</v>
      </c>
      <c r="G18" s="83">
        <v>1</v>
      </c>
      <c r="H18" s="84">
        <v>621</v>
      </c>
      <c r="I18" s="74" t="s">
        <v>95</v>
      </c>
      <c r="J18" s="75" t="s">
        <v>95</v>
      </c>
      <c r="K18" s="85"/>
      <c r="L18" s="73"/>
    </row>
    <row r="19" spans="2:12" ht="16.5" thickBot="1" x14ac:dyDescent="0.3">
      <c r="B19" s="81" t="s">
        <v>95</v>
      </c>
      <c r="C19" s="82"/>
      <c r="D19" s="82"/>
      <c r="E19" s="82" t="s">
        <v>95</v>
      </c>
      <c r="F19" s="82" t="s">
        <v>95</v>
      </c>
      <c r="G19" s="86" t="s">
        <v>220</v>
      </c>
      <c r="H19" s="87">
        <v>10289.166999999999</v>
      </c>
      <c r="I19" s="74" t="s">
        <v>95</v>
      </c>
      <c r="J19" s="75" t="s">
        <v>95</v>
      </c>
      <c r="K19" s="85"/>
      <c r="L19" s="73"/>
    </row>
    <row r="20" spans="2:12" ht="16.5" thickBot="1" x14ac:dyDescent="0.3">
      <c r="B20" s="78" t="s">
        <v>10</v>
      </c>
      <c r="C20" s="79"/>
      <c r="D20" s="79"/>
      <c r="E20" s="79"/>
      <c r="F20" s="79"/>
      <c r="G20" s="79"/>
      <c r="H20" s="79"/>
      <c r="I20" s="80"/>
      <c r="J20" s="80"/>
      <c r="K20" s="79"/>
      <c r="L20" s="73"/>
    </row>
    <row r="21" spans="2:12" ht="15.75" x14ac:dyDescent="0.25">
      <c r="B21" s="81" t="s">
        <v>200</v>
      </c>
      <c r="C21" s="84">
        <v>16.292000000000002</v>
      </c>
      <c r="D21" s="82">
        <v>16.608000000000001</v>
      </c>
      <c r="E21" s="82" t="s">
        <v>221</v>
      </c>
      <c r="F21" s="82" t="s">
        <v>201</v>
      </c>
      <c r="G21" s="83">
        <v>1.5</v>
      </c>
      <c r="H21" s="84">
        <v>10.861000000000001</v>
      </c>
      <c r="I21" s="74" t="s">
        <v>95</v>
      </c>
      <c r="J21" s="75" t="s">
        <v>95</v>
      </c>
      <c r="K21" s="85" t="s">
        <v>95</v>
      </c>
      <c r="L21" s="73"/>
    </row>
    <row r="22" spans="2:12" ht="15.75" x14ac:dyDescent="0.25">
      <c r="B22" s="81" t="s">
        <v>222</v>
      </c>
      <c r="C22" s="84">
        <v>38.549999999999997</v>
      </c>
      <c r="D22" s="82">
        <v>37.238</v>
      </c>
      <c r="E22" s="82" t="s">
        <v>6</v>
      </c>
      <c r="F22" s="82" t="s">
        <v>223</v>
      </c>
      <c r="G22" s="83">
        <v>1</v>
      </c>
      <c r="H22" s="84">
        <v>38.549999999999997</v>
      </c>
      <c r="I22" s="74" t="s">
        <v>95</v>
      </c>
      <c r="J22" s="75" t="s">
        <v>95</v>
      </c>
      <c r="K22" s="85" t="s">
        <v>95</v>
      </c>
      <c r="L22" s="73"/>
    </row>
    <row r="23" spans="2:12" ht="15.75" x14ac:dyDescent="0.25">
      <c r="B23" s="81" t="s">
        <v>224</v>
      </c>
      <c r="C23" s="84">
        <v>1.528</v>
      </c>
      <c r="D23" s="82">
        <v>1.528</v>
      </c>
      <c r="E23" s="82" t="s">
        <v>6</v>
      </c>
      <c r="F23" s="82" t="s">
        <v>6</v>
      </c>
      <c r="G23" s="83">
        <v>4</v>
      </c>
      <c r="H23" s="84">
        <v>0.38200000000000001</v>
      </c>
      <c r="I23" s="74" t="s">
        <v>95</v>
      </c>
      <c r="J23" s="75" t="s">
        <v>95</v>
      </c>
      <c r="K23" s="85" t="s">
        <v>95</v>
      </c>
      <c r="L23" s="73"/>
    </row>
    <row r="24" spans="2:12" ht="15.75" x14ac:dyDescent="0.25">
      <c r="B24" s="81" t="s">
        <v>225</v>
      </c>
      <c r="C24" s="84">
        <v>1.1659999999999999</v>
      </c>
      <c r="D24" s="82">
        <v>1.1659999999999999</v>
      </c>
      <c r="E24" s="82" t="s">
        <v>6</v>
      </c>
      <c r="F24" s="82" t="s">
        <v>7</v>
      </c>
      <c r="G24" s="83">
        <v>2</v>
      </c>
      <c r="H24" s="84">
        <v>0.58299999999999996</v>
      </c>
      <c r="I24" s="74" t="s">
        <v>95</v>
      </c>
      <c r="J24" s="75" t="s">
        <v>95</v>
      </c>
      <c r="K24" s="85" t="s">
        <v>95</v>
      </c>
      <c r="L24" s="73"/>
    </row>
    <row r="25" spans="2:12" ht="15.75" x14ac:dyDescent="0.25">
      <c r="B25" s="81" t="s">
        <v>226</v>
      </c>
      <c r="C25" s="84">
        <v>3.8149999999999999</v>
      </c>
      <c r="D25" s="82">
        <v>3.9489999999999998</v>
      </c>
      <c r="E25" s="82" t="s">
        <v>12</v>
      </c>
      <c r="F25" s="82" t="s">
        <v>8</v>
      </c>
      <c r="G25" s="83">
        <v>10</v>
      </c>
      <c r="H25" s="84">
        <v>0.38200000000000001</v>
      </c>
      <c r="I25" s="74" t="s">
        <v>95</v>
      </c>
      <c r="J25" s="75" t="s">
        <v>95</v>
      </c>
      <c r="K25" s="85" t="s">
        <v>95</v>
      </c>
      <c r="L25" s="73"/>
    </row>
    <row r="26" spans="2:12" ht="16.5" thickBot="1" x14ac:dyDescent="0.3">
      <c r="B26" s="81" t="s">
        <v>95</v>
      </c>
      <c r="C26" s="84"/>
      <c r="D26" s="82"/>
      <c r="E26" s="82" t="s">
        <v>95</v>
      </c>
      <c r="F26" s="82" t="s">
        <v>95</v>
      </c>
      <c r="G26" s="86" t="s">
        <v>220</v>
      </c>
      <c r="H26" s="87">
        <v>50.757999999999996</v>
      </c>
      <c r="I26" s="74" t="s">
        <v>95</v>
      </c>
      <c r="J26" s="75" t="s">
        <v>95</v>
      </c>
      <c r="K26" s="85" t="s">
        <v>95</v>
      </c>
      <c r="L26" s="73"/>
    </row>
    <row r="27" spans="2:12" ht="16.5" thickTop="1" x14ac:dyDescent="0.25"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2:12" ht="19.5" thickBot="1" x14ac:dyDescent="0.35">
      <c r="B28" s="89" t="s">
        <v>202</v>
      </c>
    </row>
    <row r="29" spans="2:12" ht="16.5" thickBot="1" x14ac:dyDescent="0.3">
      <c r="B29" s="263" t="s">
        <v>13</v>
      </c>
      <c r="C29" s="264" t="s">
        <v>14</v>
      </c>
      <c r="D29" s="265" t="s">
        <v>14</v>
      </c>
      <c r="E29" s="265" t="s">
        <v>95</v>
      </c>
      <c r="F29" s="90" t="s">
        <v>227</v>
      </c>
      <c r="G29" s="90" t="s">
        <v>203</v>
      </c>
      <c r="H29" s="90" t="s">
        <v>204</v>
      </c>
    </row>
    <row r="30" spans="2:12" ht="16.5" thickBot="1" x14ac:dyDescent="0.3">
      <c r="B30" s="263" t="s">
        <v>13</v>
      </c>
      <c r="C30" s="90" t="s">
        <v>193</v>
      </c>
      <c r="D30" s="90" t="s">
        <v>205</v>
      </c>
      <c r="E30" s="90" t="s">
        <v>206</v>
      </c>
      <c r="F30" s="90" t="s">
        <v>10</v>
      </c>
      <c r="G30" s="90" t="s">
        <v>10</v>
      </c>
      <c r="H30" s="90" t="s">
        <v>207</v>
      </c>
    </row>
    <row r="31" spans="2:12" ht="16.5" thickBot="1" x14ac:dyDescent="0.3">
      <c r="B31" s="91" t="s">
        <v>0</v>
      </c>
      <c r="C31" s="90">
        <v>6363.5</v>
      </c>
      <c r="D31" s="90">
        <v>2227</v>
      </c>
      <c r="E31" s="90">
        <v>1237</v>
      </c>
      <c r="F31" s="90">
        <v>0.38200000000000001</v>
      </c>
      <c r="G31" s="90">
        <v>0</v>
      </c>
      <c r="H31" s="90">
        <v>0</v>
      </c>
    </row>
    <row r="32" spans="2:12" ht="16.5" thickBot="1" x14ac:dyDescent="0.3">
      <c r="B32" s="91" t="s">
        <v>208</v>
      </c>
      <c r="C32" s="92"/>
      <c r="D32" s="92"/>
      <c r="E32" s="92"/>
      <c r="F32" s="90">
        <v>38.549999999999997</v>
      </c>
      <c r="G32" s="90">
        <v>0</v>
      </c>
      <c r="H32" s="90">
        <v>0</v>
      </c>
    </row>
    <row r="33" spans="2:8" ht="16.5" thickBot="1" x14ac:dyDescent="0.3">
      <c r="B33" s="91" t="s">
        <v>209</v>
      </c>
      <c r="C33" s="92"/>
      <c r="D33" s="92"/>
      <c r="E33" s="92"/>
      <c r="F33" s="90">
        <v>0</v>
      </c>
      <c r="G33" s="90">
        <v>0</v>
      </c>
      <c r="H33" s="90">
        <v>10.861000000000001</v>
      </c>
    </row>
    <row r="34" spans="2:8" ht="16.5" thickBot="1" x14ac:dyDescent="0.3">
      <c r="B34" s="91" t="s">
        <v>15</v>
      </c>
      <c r="C34" s="92"/>
      <c r="D34" s="92"/>
      <c r="E34" s="92"/>
      <c r="F34" s="90">
        <v>0.58299999999999996</v>
      </c>
      <c r="G34" s="90">
        <v>0</v>
      </c>
      <c r="H34" s="90">
        <v>0</v>
      </c>
    </row>
    <row r="35" spans="2:8" ht="16.5" thickBot="1" x14ac:dyDescent="0.3">
      <c r="B35" s="91" t="s">
        <v>16</v>
      </c>
      <c r="C35" s="90">
        <v>50.667000000000002</v>
      </c>
      <c r="D35" s="90">
        <v>0</v>
      </c>
      <c r="E35" s="90">
        <v>0</v>
      </c>
      <c r="F35" s="92"/>
      <c r="G35" s="92"/>
      <c r="H35" s="92"/>
    </row>
    <row r="36" spans="2:8" ht="16.5" thickBot="1" x14ac:dyDescent="0.3">
      <c r="B36" s="91" t="s">
        <v>17</v>
      </c>
      <c r="C36" s="90">
        <v>0</v>
      </c>
      <c r="D36" s="90">
        <v>0</v>
      </c>
      <c r="E36" s="90">
        <v>0</v>
      </c>
      <c r="F36" s="92"/>
      <c r="G36" s="92"/>
      <c r="H36" s="92"/>
    </row>
    <row r="37" spans="2:8" ht="16.5" thickBot="1" x14ac:dyDescent="0.3">
      <c r="B37" s="91" t="s">
        <v>18</v>
      </c>
      <c r="C37" s="92"/>
      <c r="D37" s="92"/>
      <c r="E37" s="92"/>
      <c r="F37" s="90">
        <v>0</v>
      </c>
      <c r="G37" s="90">
        <v>0</v>
      </c>
      <c r="H37" s="90">
        <v>0</v>
      </c>
    </row>
    <row r="38" spans="2:8" ht="16.5" thickBot="1" x14ac:dyDescent="0.3">
      <c r="B38" s="91" t="s">
        <v>19</v>
      </c>
      <c r="C38" s="90">
        <v>0</v>
      </c>
      <c r="D38" s="90">
        <v>0</v>
      </c>
      <c r="E38" s="90">
        <v>0</v>
      </c>
      <c r="F38" s="90">
        <v>0</v>
      </c>
      <c r="G38" s="90">
        <v>0.38200000000000001</v>
      </c>
      <c r="H38" s="92"/>
    </row>
    <row r="39" spans="2:8" ht="15.75" x14ac:dyDescent="0.25">
      <c r="B39" s="93" t="s">
        <v>169</v>
      </c>
      <c r="C39" s="94">
        <v>6414.1670000000004</v>
      </c>
      <c r="D39" s="94">
        <v>2227</v>
      </c>
      <c r="E39" s="94">
        <v>1237</v>
      </c>
      <c r="F39" s="94">
        <v>39.515000000000001</v>
      </c>
      <c r="G39" s="94">
        <v>0.38200000000000001</v>
      </c>
      <c r="H39" s="94">
        <v>10.861000000000001</v>
      </c>
    </row>
    <row r="40" spans="2:8" ht="15.75" x14ac:dyDescent="0.25">
      <c r="B40" s="93"/>
      <c r="C40" s="94"/>
      <c r="D40" s="94"/>
      <c r="E40" s="94"/>
      <c r="F40" s="94"/>
      <c r="G40" s="94"/>
      <c r="H40" s="94"/>
    </row>
    <row r="41" spans="2:8" ht="15.75" x14ac:dyDescent="0.25">
      <c r="B41" s="93" t="s">
        <v>228</v>
      </c>
      <c r="C41" s="94">
        <v>10289.166999999999</v>
      </c>
    </row>
    <row r="42" spans="2:8" ht="15.75" x14ac:dyDescent="0.25">
      <c r="B42" s="93" t="s">
        <v>229</v>
      </c>
      <c r="C42" s="94">
        <v>50.757999999999996</v>
      </c>
    </row>
    <row r="44" spans="2:8" x14ac:dyDescent="0.25">
      <c r="B44" s="95"/>
      <c r="C44" s="95" t="s">
        <v>230</v>
      </c>
      <c r="D44" s="95"/>
      <c r="E44" s="95"/>
      <c r="F44" s="95" t="s">
        <v>13</v>
      </c>
    </row>
    <row r="46" spans="2:8" x14ac:dyDescent="0.25">
      <c r="C46" t="s">
        <v>221</v>
      </c>
      <c r="D46" t="s">
        <v>231</v>
      </c>
      <c r="F46" t="s">
        <v>217</v>
      </c>
      <c r="G46" t="s">
        <v>232</v>
      </c>
    </row>
    <row r="47" spans="2:8" x14ac:dyDescent="0.25">
      <c r="C47" t="s">
        <v>6</v>
      </c>
      <c r="D47" t="s">
        <v>227</v>
      </c>
      <c r="F47" t="s">
        <v>8</v>
      </c>
      <c r="G47" t="s">
        <v>19</v>
      </c>
    </row>
    <row r="48" spans="2:8" x14ac:dyDescent="0.25">
      <c r="C48" t="s">
        <v>12</v>
      </c>
      <c r="D48" t="s">
        <v>233</v>
      </c>
      <c r="F48" t="s">
        <v>7</v>
      </c>
      <c r="G48" t="s">
        <v>234</v>
      </c>
    </row>
    <row r="49" spans="6:7" x14ac:dyDescent="0.25">
      <c r="F49" t="s">
        <v>9</v>
      </c>
      <c r="G49" t="s">
        <v>235</v>
      </c>
    </row>
    <row r="50" spans="6:7" x14ac:dyDescent="0.25">
      <c r="F50" t="s">
        <v>196</v>
      </c>
      <c r="G50" t="s">
        <v>236</v>
      </c>
    </row>
    <row r="51" spans="6:7" x14ac:dyDescent="0.25">
      <c r="F51" t="s">
        <v>237</v>
      </c>
      <c r="G51" t="s">
        <v>238</v>
      </c>
    </row>
    <row r="52" spans="6:7" x14ac:dyDescent="0.25">
      <c r="F52" t="s">
        <v>201</v>
      </c>
      <c r="G52" t="s">
        <v>239</v>
      </c>
    </row>
    <row r="53" spans="6:7" x14ac:dyDescent="0.25">
      <c r="F53" t="s">
        <v>223</v>
      </c>
      <c r="G53" t="s">
        <v>240</v>
      </c>
    </row>
    <row r="54" spans="6:7" x14ac:dyDescent="0.25">
      <c r="F54" t="s">
        <v>6</v>
      </c>
      <c r="G54" t="s">
        <v>0</v>
      </c>
    </row>
  </sheetData>
  <mergeCells count="3">
    <mergeCell ref="B1:J1"/>
    <mergeCell ref="B29:B30"/>
    <mergeCell ref="C29:E29"/>
  </mergeCells>
  <pageMargins left="0.25" right="0.25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workbookViewId="0">
      <selection activeCell="O12" sqref="O12"/>
    </sheetView>
  </sheetViews>
  <sheetFormatPr defaultColWidth="9.140625" defaultRowHeight="15" x14ac:dyDescent="0.25"/>
  <cols>
    <col min="1" max="1" width="9.140625" style="96"/>
    <col min="2" max="2" width="23.5703125" style="96" customWidth="1"/>
    <col min="3" max="3" width="27.42578125" style="96" customWidth="1"/>
    <col min="4" max="4" width="9" style="96" customWidth="1"/>
    <col min="5" max="5" width="6.5703125" style="96" customWidth="1"/>
    <col min="6" max="6" width="0.140625" style="96" hidden="1" customWidth="1"/>
    <col min="7" max="7" width="7.5703125" style="96" customWidth="1"/>
    <col min="8" max="8" width="7" style="96" customWidth="1"/>
    <col min="9" max="9" width="9.85546875" style="96" customWidth="1"/>
    <col min="10" max="10" width="15.5703125" style="96" customWidth="1"/>
    <col min="11" max="16384" width="9.140625" style="96"/>
  </cols>
  <sheetData>
    <row r="1" spans="2:10" ht="15.75" thickBot="1" x14ac:dyDescent="0.3"/>
    <row r="2" spans="2:10" ht="15.75" thickBot="1" x14ac:dyDescent="0.3">
      <c r="B2" s="275" t="s">
        <v>254</v>
      </c>
      <c r="C2" s="276"/>
      <c r="D2" s="276"/>
      <c r="E2" s="276"/>
      <c r="F2" s="276"/>
      <c r="G2" s="276"/>
      <c r="H2" s="276"/>
      <c r="I2" s="276"/>
      <c r="J2" s="277"/>
    </row>
    <row r="3" spans="2:10" ht="15" customHeight="1" thickBot="1" x14ac:dyDescent="0.3">
      <c r="B3" s="267" t="s">
        <v>37</v>
      </c>
      <c r="C3" s="268"/>
      <c r="D3" s="286"/>
      <c r="E3" s="287"/>
      <c r="F3" s="287"/>
      <c r="G3" s="287"/>
      <c r="H3" s="287"/>
      <c r="I3" s="287"/>
      <c r="J3" s="288"/>
    </row>
    <row r="4" spans="2:10" ht="15" customHeight="1" thickBot="1" x14ac:dyDescent="0.3">
      <c r="B4" s="267" t="s">
        <v>38</v>
      </c>
      <c r="C4" s="268"/>
      <c r="D4" s="286"/>
      <c r="E4" s="287"/>
      <c r="F4" s="287"/>
      <c r="G4" s="287"/>
      <c r="H4" s="287"/>
      <c r="I4" s="287"/>
      <c r="J4" s="288"/>
    </row>
    <row r="5" spans="2:10" ht="15" customHeight="1" thickBot="1" x14ac:dyDescent="0.3">
      <c r="B5" s="267" t="s">
        <v>39</v>
      </c>
      <c r="C5" s="268"/>
      <c r="D5" s="286"/>
      <c r="E5" s="287"/>
      <c r="F5" s="287"/>
      <c r="G5" s="287"/>
      <c r="H5" s="287"/>
      <c r="I5" s="287"/>
      <c r="J5" s="288"/>
    </row>
    <row r="6" spans="2:10" ht="15" customHeight="1" thickBot="1" x14ac:dyDescent="0.3">
      <c r="B6" s="267" t="s">
        <v>242</v>
      </c>
      <c r="C6" s="268"/>
      <c r="D6" s="286"/>
      <c r="E6" s="287"/>
      <c r="F6" s="287"/>
      <c r="G6" s="287"/>
      <c r="H6" s="287"/>
      <c r="I6" s="287"/>
      <c r="J6" s="288"/>
    </row>
    <row r="7" spans="2:10" ht="15.75" customHeight="1" thickBot="1" x14ac:dyDescent="0.3">
      <c r="B7" s="275" t="s">
        <v>40</v>
      </c>
      <c r="C7" s="276"/>
      <c r="D7" s="276"/>
      <c r="E7" s="276"/>
      <c r="F7" s="276"/>
      <c r="G7" s="276"/>
      <c r="H7" s="276"/>
      <c r="I7" s="276"/>
      <c r="J7" s="277"/>
    </row>
    <row r="8" spans="2:10" ht="15" customHeight="1" thickBot="1" x14ac:dyDescent="0.3">
      <c r="B8" s="267" t="s">
        <v>41</v>
      </c>
      <c r="C8" s="268"/>
      <c r="D8" s="267"/>
      <c r="E8" s="269"/>
      <c r="F8" s="269"/>
      <c r="G8" s="269"/>
      <c r="H8" s="269"/>
      <c r="I8" s="269"/>
      <c r="J8" s="268"/>
    </row>
    <row r="9" spans="2:10" ht="15" customHeight="1" thickBot="1" x14ac:dyDescent="0.3">
      <c r="B9" s="267" t="s">
        <v>42</v>
      </c>
      <c r="C9" s="268"/>
      <c r="D9" s="267"/>
      <c r="E9" s="269"/>
      <c r="F9" s="269"/>
      <c r="G9" s="269"/>
      <c r="H9" s="269"/>
      <c r="I9" s="269"/>
      <c r="J9" s="268"/>
    </row>
    <row r="10" spans="2:10" ht="15" customHeight="1" thickBot="1" x14ac:dyDescent="0.3">
      <c r="B10" s="97" t="s">
        <v>43</v>
      </c>
      <c r="C10" s="98"/>
      <c r="D10" s="278"/>
      <c r="E10" s="279"/>
      <c r="F10" s="279"/>
      <c r="G10" s="279"/>
      <c r="H10" s="280"/>
      <c r="I10" s="280"/>
      <c r="J10" s="281"/>
    </row>
    <row r="11" spans="2:10" ht="15" customHeight="1" thickBot="1" x14ac:dyDescent="0.3">
      <c r="B11" s="267" t="s">
        <v>148</v>
      </c>
      <c r="C11" s="268"/>
      <c r="D11" s="267"/>
      <c r="E11" s="269"/>
      <c r="F11" s="269"/>
      <c r="G11" s="269"/>
      <c r="H11" s="269"/>
      <c r="I11" s="269"/>
      <c r="J11" s="268"/>
    </row>
    <row r="12" spans="2:10" s="99" customFormat="1" ht="15" customHeight="1" thickBot="1" x14ac:dyDescent="0.3">
      <c r="B12" s="282" t="s">
        <v>243</v>
      </c>
      <c r="C12" s="283"/>
      <c r="D12" s="284"/>
      <c r="E12" s="285"/>
      <c r="F12" s="285"/>
      <c r="G12" s="285"/>
      <c r="H12" s="285"/>
      <c r="I12" s="285"/>
      <c r="J12" s="283"/>
    </row>
    <row r="13" spans="2:10" ht="15" customHeight="1" thickBot="1" x14ac:dyDescent="0.3">
      <c r="B13" s="267" t="s">
        <v>44</v>
      </c>
      <c r="C13" s="268"/>
      <c r="D13" s="267"/>
      <c r="E13" s="269"/>
      <c r="F13" s="269"/>
      <c r="G13" s="269"/>
      <c r="H13" s="269"/>
      <c r="I13" s="269"/>
      <c r="J13" s="268"/>
    </row>
    <row r="14" spans="2:10" ht="15" customHeight="1" thickBot="1" x14ac:dyDescent="0.3">
      <c r="B14" s="303" t="s">
        <v>244</v>
      </c>
      <c r="C14" s="268"/>
      <c r="D14" s="267"/>
      <c r="E14" s="269"/>
      <c r="F14" s="269"/>
      <c r="G14" s="269"/>
      <c r="H14" s="269"/>
      <c r="I14" s="269"/>
      <c r="J14" s="268"/>
    </row>
    <row r="15" spans="2:10" ht="15.75" customHeight="1" thickBot="1" x14ac:dyDescent="0.3">
      <c r="B15" s="275" t="s">
        <v>45</v>
      </c>
      <c r="C15" s="276"/>
      <c r="D15" s="276"/>
      <c r="E15" s="276"/>
      <c r="F15" s="276"/>
      <c r="G15" s="276"/>
      <c r="H15" s="276"/>
      <c r="I15" s="276"/>
      <c r="J15" s="277"/>
    </row>
    <row r="16" spans="2:10" s="100" customFormat="1" ht="15.75" thickBot="1" x14ac:dyDescent="0.25">
      <c r="B16" s="270" t="s">
        <v>46</v>
      </c>
      <c r="C16" s="289"/>
      <c r="D16" s="270" t="s">
        <v>3</v>
      </c>
      <c r="E16" s="290"/>
      <c r="F16" s="289"/>
      <c r="G16" s="304" t="s">
        <v>4</v>
      </c>
      <c r="H16" s="304"/>
      <c r="I16" s="304"/>
      <c r="J16" s="101" t="s">
        <v>5</v>
      </c>
    </row>
    <row r="17" spans="2:10" ht="15.75" thickBot="1" x14ac:dyDescent="0.3">
      <c r="B17" s="295" t="s">
        <v>245</v>
      </c>
      <c r="C17" s="296"/>
      <c r="D17" s="270"/>
      <c r="E17" s="271"/>
      <c r="F17" s="102"/>
      <c r="G17" s="305"/>
      <c r="H17" s="306"/>
      <c r="I17" s="307"/>
      <c r="J17" s="103"/>
    </row>
    <row r="18" spans="2:10" ht="15" customHeight="1" thickBot="1" x14ac:dyDescent="0.3">
      <c r="B18" s="267" t="s">
        <v>246</v>
      </c>
      <c r="C18" s="268"/>
      <c r="D18" s="267"/>
      <c r="E18" s="269"/>
      <c r="F18" s="268"/>
      <c r="G18" s="299"/>
      <c r="H18" s="299"/>
      <c r="I18" s="299"/>
      <c r="J18" s="97"/>
    </row>
    <row r="19" spans="2:10" ht="15" customHeight="1" thickBot="1" x14ac:dyDescent="0.3">
      <c r="B19" s="267" t="s">
        <v>151</v>
      </c>
      <c r="C19" s="268"/>
      <c r="D19" s="267"/>
      <c r="E19" s="269"/>
      <c r="F19" s="268"/>
      <c r="G19" s="266"/>
      <c r="H19" s="266"/>
      <c r="I19" s="266"/>
      <c r="J19" s="97"/>
    </row>
    <row r="20" spans="2:10" s="99" customFormat="1" ht="15" customHeight="1" thickBot="1" x14ac:dyDescent="0.3">
      <c r="B20" s="300" t="s">
        <v>247</v>
      </c>
      <c r="C20" s="301"/>
      <c r="D20" s="284"/>
      <c r="E20" s="292"/>
      <c r="F20" s="293"/>
      <c r="G20" s="302"/>
      <c r="H20" s="302"/>
      <c r="I20" s="302"/>
      <c r="J20" s="104"/>
    </row>
    <row r="21" spans="2:10" ht="15" customHeight="1" thickBot="1" x14ac:dyDescent="0.3">
      <c r="B21" s="267" t="s">
        <v>150</v>
      </c>
      <c r="C21" s="268"/>
      <c r="D21" s="267"/>
      <c r="E21" s="269"/>
      <c r="F21" s="268"/>
      <c r="G21" s="266"/>
      <c r="H21" s="266"/>
      <c r="I21" s="266"/>
      <c r="J21" s="97"/>
    </row>
    <row r="22" spans="2:10" ht="15" customHeight="1" thickBot="1" x14ac:dyDescent="0.3">
      <c r="B22" s="267" t="s">
        <v>149</v>
      </c>
      <c r="C22" s="268"/>
      <c r="D22" s="267"/>
      <c r="E22" s="269"/>
      <c r="F22" s="268"/>
      <c r="G22" s="266"/>
      <c r="H22" s="266"/>
      <c r="I22" s="266"/>
      <c r="J22" s="97"/>
    </row>
    <row r="23" spans="2:10" ht="15" customHeight="1" thickBot="1" x14ac:dyDescent="0.3">
      <c r="B23" s="267" t="s">
        <v>248</v>
      </c>
      <c r="C23" s="268"/>
      <c r="D23" s="267"/>
      <c r="E23" s="297"/>
      <c r="F23" s="105"/>
      <c r="G23" s="278"/>
      <c r="H23" s="298"/>
      <c r="I23" s="281"/>
      <c r="J23" s="97"/>
    </row>
    <row r="24" spans="2:10" ht="15" customHeight="1" thickBot="1" x14ac:dyDescent="0.3">
      <c r="B24" s="267" t="s">
        <v>249</v>
      </c>
      <c r="C24" s="268"/>
      <c r="D24" s="267"/>
      <c r="E24" s="269"/>
      <c r="F24" s="268"/>
      <c r="G24" s="266"/>
      <c r="H24" s="266"/>
      <c r="I24" s="266"/>
      <c r="J24" s="97"/>
    </row>
    <row r="25" spans="2:10" s="99" customFormat="1" ht="15" customHeight="1" thickBot="1" x14ac:dyDescent="0.3">
      <c r="B25" s="282" t="s">
        <v>250</v>
      </c>
      <c r="C25" s="283"/>
      <c r="D25" s="284"/>
      <c r="E25" s="292"/>
      <c r="F25" s="293"/>
      <c r="G25" s="294"/>
      <c r="H25" s="294"/>
      <c r="I25" s="294"/>
      <c r="J25" s="106"/>
    </row>
    <row r="26" spans="2:10" ht="15.75" customHeight="1" thickBot="1" x14ac:dyDescent="0.3">
      <c r="B26" s="275" t="s">
        <v>47</v>
      </c>
      <c r="C26" s="276"/>
      <c r="D26" s="276"/>
      <c r="E26" s="276"/>
      <c r="F26" s="276"/>
      <c r="G26" s="276"/>
      <c r="H26" s="276"/>
      <c r="I26" s="276"/>
      <c r="J26" s="277"/>
    </row>
    <row r="27" spans="2:10" s="100" customFormat="1" ht="15" customHeight="1" thickBot="1" x14ac:dyDescent="0.25">
      <c r="B27" s="270" t="s">
        <v>46</v>
      </c>
      <c r="C27" s="289"/>
      <c r="D27" s="270" t="s">
        <v>48</v>
      </c>
      <c r="E27" s="290"/>
      <c r="F27" s="289"/>
      <c r="G27" s="291" t="s">
        <v>49</v>
      </c>
      <c r="H27" s="291"/>
      <c r="I27" s="291"/>
      <c r="J27" s="101" t="s">
        <v>50</v>
      </c>
    </row>
    <row r="28" spans="2:10" ht="15" customHeight="1" thickBot="1" x14ac:dyDescent="0.3">
      <c r="B28" s="295" t="s">
        <v>251</v>
      </c>
      <c r="C28" s="296"/>
      <c r="D28" s="270"/>
      <c r="E28" s="271"/>
      <c r="F28" s="107"/>
      <c r="G28" s="272"/>
      <c r="H28" s="273"/>
      <c r="I28" s="274"/>
      <c r="J28" s="103"/>
    </row>
    <row r="29" spans="2:10" ht="15" customHeight="1" thickBot="1" x14ac:dyDescent="0.3">
      <c r="B29" s="267" t="s">
        <v>252</v>
      </c>
      <c r="C29" s="268"/>
      <c r="D29" s="267"/>
      <c r="E29" s="269"/>
      <c r="F29" s="268"/>
      <c r="G29" s="266"/>
      <c r="H29" s="266"/>
      <c r="I29" s="266"/>
      <c r="J29" s="97"/>
    </row>
    <row r="30" spans="2:10" ht="15" customHeight="1" thickBot="1" x14ac:dyDescent="0.3">
      <c r="B30" s="267" t="s">
        <v>253</v>
      </c>
      <c r="C30" s="268"/>
      <c r="D30" s="267"/>
      <c r="E30" s="269"/>
      <c r="F30" s="268"/>
      <c r="G30" s="266"/>
      <c r="H30" s="266"/>
      <c r="I30" s="266"/>
      <c r="J30" s="97"/>
    </row>
    <row r="31" spans="2:10" ht="15" customHeight="1" thickBot="1" x14ac:dyDescent="0.3">
      <c r="B31" s="267" t="s">
        <v>51</v>
      </c>
      <c r="C31" s="268"/>
      <c r="D31" s="267"/>
      <c r="E31" s="269"/>
      <c r="F31" s="268"/>
      <c r="G31" s="266"/>
      <c r="H31" s="266"/>
      <c r="I31" s="266"/>
      <c r="J31" s="97"/>
    </row>
    <row r="32" spans="2:10" ht="15" customHeight="1" thickBot="1" x14ac:dyDescent="0.3">
      <c r="B32" s="267" t="s">
        <v>52</v>
      </c>
      <c r="C32" s="268"/>
      <c r="D32" s="267"/>
      <c r="E32" s="269"/>
      <c r="F32" s="268"/>
      <c r="G32" s="266"/>
      <c r="H32" s="266"/>
      <c r="I32" s="266"/>
      <c r="J32" s="97"/>
    </row>
    <row r="33" spans="2:10" ht="15.75" customHeight="1" thickBot="1" x14ac:dyDescent="0.3">
      <c r="B33" s="275" t="s">
        <v>152</v>
      </c>
      <c r="C33" s="276"/>
      <c r="D33" s="276"/>
      <c r="E33" s="276"/>
      <c r="F33" s="276"/>
      <c r="G33" s="276"/>
      <c r="H33" s="276"/>
      <c r="I33" s="276"/>
      <c r="J33" s="277"/>
    </row>
    <row r="34" spans="2:10" s="100" customFormat="1" ht="27.6" customHeight="1" thickBot="1" x14ac:dyDescent="0.25">
      <c r="B34" s="270" t="s">
        <v>46</v>
      </c>
      <c r="C34" s="289"/>
      <c r="D34" s="270" t="s">
        <v>155</v>
      </c>
      <c r="E34" s="290"/>
      <c r="F34" s="289"/>
      <c r="G34" s="291" t="s">
        <v>156</v>
      </c>
      <c r="H34" s="291"/>
      <c r="I34" s="291"/>
      <c r="J34" s="101" t="s">
        <v>159</v>
      </c>
    </row>
    <row r="35" spans="2:10" ht="15.75" customHeight="1" thickBot="1" x14ac:dyDescent="0.3">
      <c r="B35" s="267" t="s">
        <v>153</v>
      </c>
      <c r="C35" s="268"/>
      <c r="D35" s="267"/>
      <c r="E35" s="269"/>
      <c r="F35" s="268"/>
      <c r="G35" s="266"/>
      <c r="H35" s="266"/>
      <c r="I35" s="266"/>
      <c r="J35" s="97"/>
    </row>
    <row r="36" spans="2:10" ht="15.75" customHeight="1" thickBot="1" x14ac:dyDescent="0.3">
      <c r="B36" s="267" t="s">
        <v>154</v>
      </c>
      <c r="C36" s="268"/>
      <c r="D36" s="267"/>
      <c r="E36" s="269"/>
      <c r="F36" s="268"/>
      <c r="G36" s="266"/>
      <c r="H36" s="266"/>
      <c r="I36" s="266"/>
      <c r="J36" s="97"/>
    </row>
    <row r="37" spans="2:10" ht="15.75" thickBot="1" x14ac:dyDescent="0.3">
      <c r="B37" s="267" t="s">
        <v>157</v>
      </c>
      <c r="C37" s="268"/>
      <c r="D37" s="267"/>
      <c r="E37" s="269"/>
      <c r="F37" s="268"/>
      <c r="G37" s="266"/>
      <c r="H37" s="266"/>
      <c r="I37" s="266"/>
      <c r="J37" s="97"/>
    </row>
    <row r="38" spans="2:10" ht="15.75" thickBot="1" x14ac:dyDescent="0.3">
      <c r="B38" s="267" t="s">
        <v>158</v>
      </c>
      <c r="C38" s="268"/>
      <c r="D38" s="267"/>
      <c r="E38" s="269"/>
      <c r="F38" s="268"/>
      <c r="G38" s="266"/>
      <c r="H38" s="266"/>
      <c r="I38" s="266"/>
      <c r="J38" s="97"/>
    </row>
    <row r="39" spans="2:10" ht="15.75" customHeight="1" thickBot="1" x14ac:dyDescent="0.3">
      <c r="B39" s="267" t="s">
        <v>160</v>
      </c>
      <c r="C39" s="268"/>
      <c r="D39" s="267"/>
      <c r="E39" s="269"/>
      <c r="F39" s="268"/>
      <c r="G39" s="266"/>
      <c r="H39" s="266"/>
      <c r="I39" s="266"/>
      <c r="J39" s="97"/>
    </row>
    <row r="40" spans="2:10" ht="15.75" thickBot="1" x14ac:dyDescent="0.3">
      <c r="B40" s="267" t="s">
        <v>161</v>
      </c>
      <c r="C40" s="268"/>
      <c r="D40" s="267"/>
      <c r="E40" s="269"/>
      <c r="F40" s="268"/>
      <c r="G40" s="266"/>
      <c r="H40" s="266"/>
      <c r="I40" s="266"/>
      <c r="J40" s="97"/>
    </row>
  </sheetData>
  <mergeCells count="95">
    <mergeCell ref="B16:C16"/>
    <mergeCell ref="D16:F16"/>
    <mergeCell ref="G16:I16"/>
    <mergeCell ref="B17:C17"/>
    <mergeCell ref="D17:E17"/>
    <mergeCell ref="G17:I17"/>
    <mergeCell ref="B13:C13"/>
    <mergeCell ref="D13:J13"/>
    <mergeCell ref="B14:C14"/>
    <mergeCell ref="D14:J14"/>
    <mergeCell ref="B15:J15"/>
    <mergeCell ref="B24:C24"/>
    <mergeCell ref="D24:F24"/>
    <mergeCell ref="G24:I24"/>
    <mergeCell ref="B18:C18"/>
    <mergeCell ref="D18:F18"/>
    <mergeCell ref="G18:I18"/>
    <mergeCell ref="B19:C19"/>
    <mergeCell ref="D19:F19"/>
    <mergeCell ref="G19:I19"/>
    <mergeCell ref="B20:C20"/>
    <mergeCell ref="D20:F20"/>
    <mergeCell ref="G20:I20"/>
    <mergeCell ref="B21:C21"/>
    <mergeCell ref="D21:F21"/>
    <mergeCell ref="G21:I21"/>
    <mergeCell ref="B22:C22"/>
    <mergeCell ref="D22:F22"/>
    <mergeCell ref="G22:I22"/>
    <mergeCell ref="B23:C23"/>
    <mergeCell ref="D23:E23"/>
    <mergeCell ref="G23:I23"/>
    <mergeCell ref="B33:J33"/>
    <mergeCell ref="B25:C25"/>
    <mergeCell ref="D25:F25"/>
    <mergeCell ref="G25:I25"/>
    <mergeCell ref="B26:J26"/>
    <mergeCell ref="B27:C27"/>
    <mergeCell ref="D27:F27"/>
    <mergeCell ref="G27:I27"/>
    <mergeCell ref="B28:C28"/>
    <mergeCell ref="B5:C5"/>
    <mergeCell ref="D5:J5"/>
    <mergeCell ref="B6:C6"/>
    <mergeCell ref="D6:J6"/>
    <mergeCell ref="B40:C40"/>
    <mergeCell ref="D40:F40"/>
    <mergeCell ref="G40:I40"/>
    <mergeCell ref="B34:C34"/>
    <mergeCell ref="D34:F34"/>
    <mergeCell ref="G34:I34"/>
    <mergeCell ref="B35:C35"/>
    <mergeCell ref="D35:F35"/>
    <mergeCell ref="G35:I35"/>
    <mergeCell ref="B36:C36"/>
    <mergeCell ref="D36:F36"/>
    <mergeCell ref="B32:C32"/>
    <mergeCell ref="B2:J2"/>
    <mergeCell ref="B3:C3"/>
    <mergeCell ref="D3:J3"/>
    <mergeCell ref="B4:C4"/>
    <mergeCell ref="D4:J4"/>
    <mergeCell ref="D10:J10"/>
    <mergeCell ref="B11:C11"/>
    <mergeCell ref="D11:J11"/>
    <mergeCell ref="B12:C12"/>
    <mergeCell ref="D12:J12"/>
    <mergeCell ref="B7:J7"/>
    <mergeCell ref="B8:C8"/>
    <mergeCell ref="D8:J8"/>
    <mergeCell ref="B9:C9"/>
    <mergeCell ref="D9:J9"/>
    <mergeCell ref="B39:C39"/>
    <mergeCell ref="D39:F39"/>
    <mergeCell ref="G39:I39"/>
    <mergeCell ref="D28:E28"/>
    <mergeCell ref="G28:I28"/>
    <mergeCell ref="B29:C29"/>
    <mergeCell ref="D29:F29"/>
    <mergeCell ref="G29:I29"/>
    <mergeCell ref="B30:C30"/>
    <mergeCell ref="D30:F30"/>
    <mergeCell ref="G30:I30"/>
    <mergeCell ref="B31:C31"/>
    <mergeCell ref="D31:F31"/>
    <mergeCell ref="G31:I31"/>
    <mergeCell ref="D32:F32"/>
    <mergeCell ref="G32:I32"/>
    <mergeCell ref="G36:I36"/>
    <mergeCell ref="B37:C37"/>
    <mergeCell ref="D37:F37"/>
    <mergeCell ref="G37:I37"/>
    <mergeCell ref="B38:C38"/>
    <mergeCell ref="D38:F38"/>
    <mergeCell ref="G38:I38"/>
  </mergeCells>
  <pageMargins left="0.55000000000000004" right="0.05" top="1" bottom="1" header="0.05" footer="0.0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7" sqref="A27"/>
    </sheetView>
  </sheetViews>
  <sheetFormatPr defaultRowHeight="15" x14ac:dyDescent="0.25"/>
  <cols>
    <col min="1" max="1" width="35.42578125" customWidth="1"/>
    <col min="2" max="3" width="21.85546875" customWidth="1"/>
    <col min="4" max="4" width="16.7109375" customWidth="1"/>
  </cols>
  <sheetData>
    <row r="1" spans="1:4" x14ac:dyDescent="0.25">
      <c r="A1" s="308" t="s">
        <v>20</v>
      </c>
      <c r="B1" s="308"/>
      <c r="C1" s="308"/>
    </row>
    <row r="2" spans="1:4" x14ac:dyDescent="0.25">
      <c r="A2" s="1" t="s">
        <v>21</v>
      </c>
      <c r="B2" s="1"/>
      <c r="C2" s="1"/>
    </row>
    <row r="3" spans="1:4" x14ac:dyDescent="0.25">
      <c r="A3" t="s">
        <v>22</v>
      </c>
    </row>
    <row r="4" spans="1:4" x14ac:dyDescent="0.25">
      <c r="A4" t="s">
        <v>23</v>
      </c>
    </row>
    <row r="6" spans="1:4" ht="15.75" thickBot="1" x14ac:dyDescent="0.3"/>
    <row r="7" spans="1:4" ht="15.75" thickTop="1" x14ac:dyDescent="0.25">
      <c r="A7" s="2" t="s">
        <v>24</v>
      </c>
      <c r="B7" s="3" t="s">
        <v>25</v>
      </c>
      <c r="C7" s="3" t="s">
        <v>26</v>
      </c>
      <c r="D7" s="4" t="s">
        <v>27</v>
      </c>
    </row>
    <row r="8" spans="1:4" x14ac:dyDescent="0.25">
      <c r="A8" s="5"/>
      <c r="B8" s="6"/>
      <c r="C8" s="6"/>
      <c r="D8" s="7"/>
    </row>
    <row r="9" spans="1:4" x14ac:dyDescent="0.25">
      <c r="A9" s="5" t="s">
        <v>28</v>
      </c>
      <c r="B9" s="6"/>
      <c r="C9" s="6"/>
      <c r="D9" s="7"/>
    </row>
    <row r="10" spans="1:4" x14ac:dyDescent="0.25">
      <c r="A10" s="5" t="s">
        <v>29</v>
      </c>
      <c r="B10" s="6"/>
      <c r="C10" s="6"/>
      <c r="D10" s="7"/>
    </row>
    <row r="11" spans="1:4" x14ac:dyDescent="0.25">
      <c r="A11" s="8" t="s">
        <v>30</v>
      </c>
      <c r="B11" s="6"/>
      <c r="C11" s="6"/>
      <c r="D11" s="7"/>
    </row>
    <row r="12" spans="1:4" x14ac:dyDescent="0.25">
      <c r="A12" s="8" t="s">
        <v>184</v>
      </c>
      <c r="B12" s="6"/>
      <c r="C12" s="6"/>
      <c r="D12" s="7"/>
    </row>
    <row r="13" spans="1:4" x14ac:dyDescent="0.25">
      <c r="A13" s="8" t="s">
        <v>185</v>
      </c>
      <c r="B13" s="6"/>
      <c r="C13" s="6"/>
      <c r="D13" s="7"/>
    </row>
    <row r="14" spans="1:4" ht="17.25" x14ac:dyDescent="0.25">
      <c r="A14" s="8" t="s">
        <v>186</v>
      </c>
      <c r="B14" s="6"/>
      <c r="C14" s="6"/>
      <c r="D14" s="7"/>
    </row>
    <row r="15" spans="1:4" x14ac:dyDescent="0.25">
      <c r="A15" s="8" t="s">
        <v>187</v>
      </c>
      <c r="B15" s="6"/>
      <c r="C15" s="6"/>
      <c r="D15" s="7"/>
    </row>
    <row r="16" spans="1:4" x14ac:dyDescent="0.25">
      <c r="A16" s="8" t="s">
        <v>188</v>
      </c>
      <c r="B16" s="6"/>
      <c r="C16" s="6"/>
      <c r="D16" s="7"/>
    </row>
    <row r="17" spans="1:4" x14ac:dyDescent="0.25">
      <c r="A17" s="8" t="s">
        <v>31</v>
      </c>
      <c r="B17" s="6"/>
      <c r="C17" s="6"/>
      <c r="D17" s="7"/>
    </row>
    <row r="18" spans="1:4" x14ac:dyDescent="0.25">
      <c r="A18" s="8" t="s">
        <v>32</v>
      </c>
      <c r="B18" s="6"/>
      <c r="C18" s="6"/>
      <c r="D18" s="7"/>
    </row>
    <row r="19" spans="1:4" x14ac:dyDescent="0.25">
      <c r="A19" s="8" t="s">
        <v>33</v>
      </c>
      <c r="B19" s="6"/>
      <c r="C19" s="6"/>
      <c r="D19" s="7"/>
    </row>
    <row r="20" spans="1:4" x14ac:dyDescent="0.25">
      <c r="A20" s="8" t="s">
        <v>34</v>
      </c>
      <c r="B20" s="6"/>
      <c r="C20" s="6"/>
      <c r="D20" s="7"/>
    </row>
    <row r="21" spans="1:4" x14ac:dyDescent="0.25">
      <c r="A21" s="8" t="s">
        <v>35</v>
      </c>
      <c r="B21" s="6"/>
      <c r="C21" s="6"/>
      <c r="D21" s="7"/>
    </row>
    <row r="22" spans="1:4" ht="14.45" customHeight="1" thickBot="1" x14ac:dyDescent="0.3">
      <c r="A22" s="9" t="s">
        <v>36</v>
      </c>
      <c r="B22" s="10"/>
      <c r="C22" s="10"/>
      <c r="D22" s="11"/>
    </row>
    <row r="23" spans="1:4" ht="15.75" thickTop="1" x14ac:dyDescent="0.25"/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0"/>
  <sheetViews>
    <sheetView topLeftCell="A25" zoomScale="50" zoomScaleNormal="50" workbookViewId="0">
      <selection activeCell="Q16" sqref="Q16"/>
    </sheetView>
  </sheetViews>
  <sheetFormatPr defaultColWidth="8.42578125" defaultRowHeight="15" customHeight="1" x14ac:dyDescent="0.25"/>
  <cols>
    <col min="1" max="1" width="13.85546875" style="13" customWidth="1"/>
    <col min="2" max="2" width="15.42578125" style="13" customWidth="1"/>
    <col min="3" max="3" width="12.85546875" style="13" customWidth="1"/>
    <col min="4" max="4" width="10.28515625" style="13" customWidth="1"/>
    <col min="5" max="6" width="8.42578125" style="13"/>
    <col min="7" max="7" width="9.140625" style="13" bestFit="1" customWidth="1"/>
    <col min="8" max="8" width="9.42578125" style="13" customWidth="1"/>
    <col min="9" max="9" width="9.5703125" style="13" customWidth="1"/>
    <col min="10" max="10" width="10" style="13" customWidth="1"/>
    <col min="11" max="11" width="8.42578125" style="13"/>
    <col min="12" max="12" width="11.7109375" style="13" bestFit="1" customWidth="1"/>
    <col min="13" max="13" width="10.5703125" style="13" customWidth="1"/>
    <col min="14" max="14" width="9.7109375" style="13" customWidth="1"/>
    <col min="15" max="22" width="8.42578125" style="13"/>
    <col min="23" max="23" width="9.7109375" style="13" customWidth="1"/>
    <col min="24" max="32" width="8.42578125" style="13"/>
    <col min="33" max="33" width="10.7109375" style="13" customWidth="1"/>
    <col min="34" max="16384" width="8.42578125" style="13"/>
  </cols>
  <sheetData>
    <row r="1" spans="1:58" ht="15" customHeight="1" x14ac:dyDescent="0.25">
      <c r="A1" s="12" t="s">
        <v>53</v>
      </c>
      <c r="K1" s="14" t="s">
        <v>54</v>
      </c>
    </row>
    <row r="2" spans="1:58" ht="6.75" customHeight="1" thickBot="1" x14ac:dyDescent="0.3">
      <c r="A2" s="12"/>
      <c r="K2" s="14"/>
    </row>
    <row r="3" spans="1:58" ht="15" customHeight="1" thickTop="1" x14ac:dyDescent="0.25">
      <c r="A3" s="309" t="s">
        <v>55</v>
      </c>
      <c r="B3" s="310"/>
      <c r="C3" s="311" t="s">
        <v>56</v>
      </c>
      <c r="D3" s="312"/>
      <c r="E3" s="312"/>
      <c r="F3" s="312"/>
      <c r="G3" s="313"/>
      <c r="H3" s="15"/>
      <c r="I3" s="309" t="s">
        <v>57</v>
      </c>
      <c r="J3" s="309"/>
      <c r="K3" s="309"/>
      <c r="L3" s="314" t="s">
        <v>58</v>
      </c>
      <c r="M3" s="315"/>
      <c r="N3" s="316"/>
    </row>
    <row r="4" spans="1:58" ht="15" customHeight="1" x14ac:dyDescent="0.25">
      <c r="A4" s="317" t="s">
        <v>59</v>
      </c>
      <c r="B4" s="318"/>
      <c r="C4" s="319">
        <v>1234</v>
      </c>
      <c r="D4" s="320"/>
      <c r="E4" s="320"/>
      <c r="F4" s="320"/>
      <c r="G4" s="321"/>
      <c r="H4" s="16"/>
      <c r="I4" s="309" t="s">
        <v>173</v>
      </c>
      <c r="J4" s="309"/>
      <c r="K4" s="322"/>
      <c r="L4" s="323" t="s">
        <v>174</v>
      </c>
      <c r="M4" s="324"/>
      <c r="N4" s="325"/>
    </row>
    <row r="5" spans="1:58" ht="15" customHeight="1" x14ac:dyDescent="0.25">
      <c r="A5" s="309" t="s">
        <v>60</v>
      </c>
      <c r="B5" s="310"/>
      <c r="C5" s="326" t="s">
        <v>61</v>
      </c>
      <c r="D5" s="320"/>
      <c r="E5" s="320"/>
      <c r="F5" s="320"/>
      <c r="G5" s="321"/>
      <c r="H5" s="16"/>
      <c r="I5" s="327" t="s">
        <v>62</v>
      </c>
      <c r="J5" s="309"/>
      <c r="K5" s="309"/>
      <c r="L5" s="323" t="s">
        <v>63</v>
      </c>
      <c r="M5" s="328"/>
      <c r="N5" s="329"/>
    </row>
    <row r="6" spans="1:58" ht="15" customHeight="1" thickBot="1" x14ac:dyDescent="0.3">
      <c r="A6" s="309" t="s">
        <v>64</v>
      </c>
      <c r="B6" s="309"/>
      <c r="C6" s="330" t="s">
        <v>65</v>
      </c>
      <c r="D6" s="331"/>
      <c r="E6" s="331"/>
      <c r="F6" s="331"/>
      <c r="G6" s="332"/>
      <c r="H6" s="15"/>
      <c r="I6" s="327" t="s">
        <v>66</v>
      </c>
      <c r="J6" s="309"/>
      <c r="K6" s="309"/>
      <c r="L6" s="323" t="s">
        <v>67</v>
      </c>
      <c r="M6" s="328"/>
      <c r="N6" s="329"/>
    </row>
    <row r="7" spans="1:58" ht="15" customHeight="1" thickTop="1" x14ac:dyDescent="0.25">
      <c r="A7" s="64"/>
      <c r="B7" s="64"/>
      <c r="C7" s="17"/>
      <c r="D7" s="17"/>
      <c r="I7" s="309" t="s">
        <v>68</v>
      </c>
      <c r="J7" s="336"/>
      <c r="K7" s="336"/>
      <c r="L7" s="337">
        <v>41640</v>
      </c>
      <c r="M7" s="328"/>
      <c r="N7" s="329"/>
    </row>
    <row r="8" spans="1:58" ht="15" customHeight="1" x14ac:dyDescent="0.25">
      <c r="A8" s="14"/>
      <c r="B8" s="17"/>
      <c r="C8" s="17"/>
      <c r="D8" s="17"/>
      <c r="I8" s="309" t="s">
        <v>69</v>
      </c>
      <c r="J8" s="336"/>
      <c r="K8" s="336"/>
      <c r="L8" s="323" t="s">
        <v>70</v>
      </c>
      <c r="M8" s="324"/>
      <c r="N8" s="325"/>
    </row>
    <row r="9" spans="1:58" ht="15" customHeight="1" x14ac:dyDescent="0.25">
      <c r="A9" s="64"/>
      <c r="B9" s="64"/>
      <c r="C9" s="17"/>
      <c r="D9" s="17"/>
      <c r="K9" s="64" t="s">
        <v>71</v>
      </c>
      <c r="L9" s="323">
        <v>1.8</v>
      </c>
      <c r="M9" s="324"/>
      <c r="N9" s="325"/>
    </row>
    <row r="10" spans="1:58" ht="15" customHeight="1" thickBot="1" x14ac:dyDescent="0.3">
      <c r="A10" s="14"/>
      <c r="B10" s="64"/>
      <c r="J10" s="18"/>
      <c r="K10" s="19"/>
      <c r="L10" s="338"/>
      <c r="M10" s="339"/>
      <c r="N10" s="340"/>
    </row>
    <row r="11" spans="1:58" ht="15" customHeight="1" thickTop="1" x14ac:dyDescent="0.25">
      <c r="A11" s="14"/>
      <c r="B11" s="64"/>
      <c r="J11" s="18"/>
      <c r="K11" s="19"/>
      <c r="L11" s="20"/>
      <c r="M11" s="20"/>
      <c r="N11" s="20"/>
    </row>
    <row r="12" spans="1:58" ht="15" customHeight="1" x14ac:dyDescent="0.25">
      <c r="A12" s="14" t="s">
        <v>72</v>
      </c>
      <c r="B12" s="21"/>
      <c r="D12" s="22" t="s">
        <v>73</v>
      </c>
      <c r="E12" s="22" t="s">
        <v>74</v>
      </c>
      <c r="F12" s="22" t="s">
        <v>75</v>
      </c>
      <c r="J12" s="23"/>
      <c r="K12" s="14" t="s">
        <v>72</v>
      </c>
      <c r="L12" s="21"/>
      <c r="N12" s="22" t="s">
        <v>73</v>
      </c>
      <c r="O12" s="22" t="s">
        <v>74</v>
      </c>
      <c r="P12" s="22" t="s">
        <v>75</v>
      </c>
      <c r="U12" s="14" t="s">
        <v>72</v>
      </c>
      <c r="V12" s="21"/>
      <c r="X12" s="22" t="s">
        <v>73</v>
      </c>
      <c r="Y12" s="22" t="s">
        <v>74</v>
      </c>
      <c r="Z12" s="22" t="s">
        <v>75</v>
      </c>
      <c r="AE12" s="14" t="s">
        <v>72</v>
      </c>
      <c r="AF12" s="21"/>
      <c r="AH12" s="22" t="s">
        <v>73</v>
      </c>
      <c r="AI12" s="22" t="s">
        <v>74</v>
      </c>
      <c r="AJ12" s="22" t="s">
        <v>75</v>
      </c>
      <c r="AO12" s="14" t="s">
        <v>72</v>
      </c>
      <c r="AP12" s="21"/>
      <c r="AR12" s="22" t="s">
        <v>73</v>
      </c>
      <c r="AS12" s="22" t="s">
        <v>74</v>
      </c>
      <c r="AT12" s="22" t="s">
        <v>75</v>
      </c>
      <c r="AY12" s="14" t="s">
        <v>72</v>
      </c>
      <c r="AZ12" s="21"/>
      <c r="BB12" s="22" t="s">
        <v>73</v>
      </c>
      <c r="BC12" s="22" t="s">
        <v>74</v>
      </c>
      <c r="BD12" s="22" t="s">
        <v>75</v>
      </c>
    </row>
    <row r="13" spans="1:58" ht="15" customHeight="1" x14ac:dyDescent="0.25">
      <c r="A13" s="21"/>
      <c r="B13" s="64" t="s">
        <v>76</v>
      </c>
      <c r="C13" s="24" t="s">
        <v>175</v>
      </c>
      <c r="D13" s="25"/>
      <c r="E13" s="25"/>
      <c r="F13" s="25"/>
      <c r="J13" s="26"/>
      <c r="K13" s="21"/>
      <c r="L13" s="64" t="s">
        <v>76</v>
      </c>
      <c r="M13" s="24"/>
      <c r="N13" s="25"/>
      <c r="O13" s="25"/>
      <c r="P13" s="25"/>
      <c r="U13" s="21"/>
      <c r="V13" s="64" t="s">
        <v>76</v>
      </c>
      <c r="W13" s="24"/>
      <c r="X13" s="25"/>
      <c r="Y13" s="25"/>
      <c r="Z13" s="25"/>
      <c r="AE13" s="21"/>
      <c r="AF13" s="64" t="s">
        <v>76</v>
      </c>
      <c r="AG13" s="24"/>
      <c r="AH13" s="25"/>
      <c r="AI13" s="25"/>
      <c r="AJ13" s="25"/>
      <c r="AO13" s="21"/>
      <c r="AP13" s="64" t="s">
        <v>76</v>
      </c>
      <c r="AQ13" s="24"/>
      <c r="AR13" s="25"/>
      <c r="AS13" s="25"/>
      <c r="AT13" s="25"/>
      <c r="AY13" s="21"/>
      <c r="AZ13" s="64" t="s">
        <v>76</v>
      </c>
      <c r="BA13" s="24"/>
      <c r="BB13" s="25"/>
      <c r="BC13" s="25"/>
      <c r="BD13" s="25"/>
    </row>
    <row r="14" spans="1:58" ht="15" customHeight="1" x14ac:dyDescent="0.25">
      <c r="A14" s="21"/>
      <c r="B14" s="64" t="s">
        <v>77</v>
      </c>
      <c r="C14" s="13" t="s">
        <v>78</v>
      </c>
      <c r="D14" s="13">
        <v>917.75</v>
      </c>
      <c r="E14" s="13">
        <v>4.1100000000000003</v>
      </c>
      <c r="J14" s="26"/>
      <c r="K14" s="21"/>
      <c r="L14" s="64" t="s">
        <v>77</v>
      </c>
      <c r="M14" s="13" t="s">
        <v>78</v>
      </c>
      <c r="N14" s="13">
        <v>917.75</v>
      </c>
      <c r="U14" s="21"/>
      <c r="V14" s="64" t="s">
        <v>77</v>
      </c>
      <c r="W14" s="13" t="s">
        <v>78</v>
      </c>
      <c r="X14" s="13">
        <v>917.75</v>
      </c>
      <c r="AE14" s="21"/>
      <c r="AF14" s="64" t="s">
        <v>77</v>
      </c>
      <c r="AG14" s="13" t="s">
        <v>78</v>
      </c>
      <c r="AH14" s="13">
        <v>917.75</v>
      </c>
      <c r="AO14" s="21"/>
      <c r="AP14" s="64" t="s">
        <v>77</v>
      </c>
      <c r="AQ14" s="13" t="s">
        <v>78</v>
      </c>
      <c r="AR14" s="13">
        <v>917.75</v>
      </c>
      <c r="AY14" s="21"/>
      <c r="AZ14" s="64" t="s">
        <v>77</v>
      </c>
      <c r="BA14" s="13" t="s">
        <v>78</v>
      </c>
      <c r="BB14" s="13">
        <v>917.75</v>
      </c>
    </row>
    <row r="15" spans="1:58" s="33" customFormat="1" ht="15" customHeight="1" x14ac:dyDescent="0.25">
      <c r="A15" s="27"/>
      <c r="B15" s="28" t="s">
        <v>79</v>
      </c>
      <c r="C15" s="29"/>
      <c r="D15" s="30">
        <f>D14+E14</f>
        <v>921.86</v>
      </c>
      <c r="E15" s="29"/>
      <c r="F15" s="29"/>
      <c r="G15" s="31"/>
      <c r="H15" s="31"/>
      <c r="I15" s="13"/>
      <c r="J15" s="32"/>
      <c r="K15" s="27"/>
      <c r="L15" s="28" t="s">
        <v>79</v>
      </c>
      <c r="M15" s="29"/>
      <c r="N15" s="30">
        <f>N14+O14</f>
        <v>917.75</v>
      </c>
      <c r="O15" s="29"/>
      <c r="P15" s="29"/>
      <c r="Q15" s="31"/>
      <c r="R15" s="31"/>
      <c r="U15" s="27"/>
      <c r="V15" s="28" t="s">
        <v>79</v>
      </c>
      <c r="W15" s="29"/>
      <c r="X15" s="30">
        <f>X14+Y14</f>
        <v>917.75</v>
      </c>
      <c r="Y15" s="29"/>
      <c r="Z15" s="29"/>
      <c r="AA15" s="31"/>
      <c r="AB15" s="31"/>
      <c r="AE15" s="27"/>
      <c r="AF15" s="28" t="s">
        <v>79</v>
      </c>
      <c r="AG15" s="29"/>
      <c r="AH15" s="30">
        <f>AH14+AI14</f>
        <v>917.75</v>
      </c>
      <c r="AI15" s="29"/>
      <c r="AJ15" s="29"/>
      <c r="AK15" s="31"/>
      <c r="AL15" s="31"/>
      <c r="AO15" s="27"/>
      <c r="AP15" s="28" t="s">
        <v>79</v>
      </c>
      <c r="AQ15" s="29"/>
      <c r="AR15" s="30">
        <f>AR14+AS14</f>
        <v>917.75</v>
      </c>
      <c r="AS15" s="29"/>
      <c r="AT15" s="29"/>
      <c r="AU15" s="31"/>
      <c r="AV15" s="31"/>
      <c r="AY15" s="27"/>
      <c r="AZ15" s="28" t="s">
        <v>79</v>
      </c>
      <c r="BA15" s="29"/>
      <c r="BB15" s="30">
        <f>BB14+BC14</f>
        <v>917.75</v>
      </c>
      <c r="BC15" s="29"/>
      <c r="BD15" s="29"/>
      <c r="BE15" s="31"/>
      <c r="BF15" s="31"/>
    </row>
    <row r="16" spans="1:58" s="33" customFormat="1" ht="15" customHeight="1" x14ac:dyDescent="0.25">
      <c r="A16" s="27"/>
      <c r="B16" s="28" t="s">
        <v>80</v>
      </c>
      <c r="C16" s="17" t="s">
        <v>63</v>
      </c>
      <c r="D16" s="34"/>
      <c r="E16" s="31"/>
      <c r="F16" s="31"/>
      <c r="G16" s="31"/>
      <c r="H16" s="31"/>
      <c r="J16" s="32"/>
      <c r="K16" s="27"/>
      <c r="L16" s="28" t="s">
        <v>80</v>
      </c>
      <c r="M16" s="31"/>
      <c r="N16" s="34"/>
      <c r="O16" s="31"/>
      <c r="P16" s="31"/>
      <c r="Q16" s="31"/>
      <c r="R16" s="31"/>
      <c r="U16" s="27"/>
      <c r="V16" s="28" t="s">
        <v>80</v>
      </c>
      <c r="W16" s="31"/>
      <c r="X16" s="34"/>
      <c r="Y16" s="31"/>
      <c r="Z16" s="31"/>
      <c r="AA16" s="31"/>
      <c r="AB16" s="31"/>
      <c r="AE16" s="27"/>
      <c r="AF16" s="28" t="s">
        <v>80</v>
      </c>
      <c r="AG16" s="31"/>
      <c r="AH16" s="34"/>
      <c r="AI16" s="31"/>
      <c r="AJ16" s="31"/>
      <c r="AK16" s="31"/>
      <c r="AL16" s="31"/>
      <c r="AO16" s="27"/>
      <c r="AP16" s="28" t="s">
        <v>80</v>
      </c>
      <c r="AQ16" s="31"/>
      <c r="AR16" s="34"/>
      <c r="AS16" s="31"/>
      <c r="AT16" s="31"/>
      <c r="AU16" s="31"/>
      <c r="AV16" s="31"/>
      <c r="AY16" s="27"/>
      <c r="AZ16" s="28" t="s">
        <v>80</v>
      </c>
      <c r="BA16" s="31"/>
      <c r="BB16" s="34"/>
      <c r="BC16" s="31"/>
      <c r="BD16" s="31"/>
      <c r="BE16" s="31"/>
      <c r="BF16" s="31"/>
    </row>
    <row r="17" spans="1:58" s="33" customFormat="1" ht="15" customHeight="1" x14ac:dyDescent="0.25">
      <c r="A17" s="27"/>
      <c r="B17" s="28" t="s">
        <v>81</v>
      </c>
      <c r="C17" s="17" t="s">
        <v>82</v>
      </c>
      <c r="D17" s="34"/>
      <c r="E17" s="31"/>
      <c r="F17" s="31"/>
      <c r="G17" s="31"/>
      <c r="H17" s="31"/>
      <c r="J17" s="32"/>
      <c r="K17" s="27"/>
      <c r="L17" s="28" t="s">
        <v>81</v>
      </c>
      <c r="M17" s="31"/>
      <c r="N17" s="34"/>
      <c r="O17" s="31"/>
      <c r="P17" s="31"/>
      <c r="Q17" s="31"/>
      <c r="R17" s="31"/>
      <c r="U17" s="27"/>
      <c r="V17" s="28" t="s">
        <v>81</v>
      </c>
      <c r="W17" s="31"/>
      <c r="X17" s="34"/>
      <c r="Y17" s="31"/>
      <c r="Z17" s="31"/>
      <c r="AA17" s="31"/>
      <c r="AB17" s="31"/>
      <c r="AE17" s="27"/>
      <c r="AF17" s="28" t="s">
        <v>81</v>
      </c>
      <c r="AG17" s="31"/>
      <c r="AH17" s="34"/>
      <c r="AI17" s="31"/>
      <c r="AJ17" s="31"/>
      <c r="AK17" s="31"/>
      <c r="AL17" s="31"/>
      <c r="AO17" s="27"/>
      <c r="AP17" s="28" t="s">
        <v>81</v>
      </c>
      <c r="AQ17" s="31"/>
      <c r="AR17" s="34"/>
      <c r="AS17" s="31"/>
      <c r="AT17" s="31"/>
      <c r="AU17" s="31"/>
      <c r="AV17" s="31"/>
      <c r="AY17" s="27"/>
      <c r="AZ17" s="28" t="s">
        <v>81</v>
      </c>
      <c r="BA17" s="31"/>
      <c r="BB17" s="34"/>
      <c r="BC17" s="31"/>
      <c r="BD17" s="31"/>
      <c r="BE17" s="31"/>
      <c r="BF17" s="31"/>
    </row>
    <row r="18" spans="1:58" s="33" customFormat="1" ht="15" customHeight="1" x14ac:dyDescent="0.25">
      <c r="A18" s="27"/>
      <c r="B18" s="28" t="s">
        <v>83</v>
      </c>
      <c r="C18" s="31" t="s">
        <v>84</v>
      </c>
      <c r="D18" s="34"/>
      <c r="E18" s="31"/>
      <c r="F18" s="31"/>
      <c r="G18" s="31"/>
      <c r="H18" s="31"/>
      <c r="J18" s="32"/>
      <c r="K18" s="27"/>
      <c r="L18" s="28" t="s">
        <v>83</v>
      </c>
      <c r="M18" s="31"/>
      <c r="N18" s="34"/>
      <c r="O18" s="31"/>
      <c r="P18" s="31"/>
      <c r="Q18" s="31"/>
      <c r="R18" s="31"/>
      <c r="U18" s="27"/>
      <c r="V18" s="28" t="s">
        <v>83</v>
      </c>
      <c r="W18" s="31"/>
      <c r="X18" s="34"/>
      <c r="Y18" s="31"/>
      <c r="Z18" s="31"/>
      <c r="AA18" s="31"/>
      <c r="AB18" s="31"/>
      <c r="AE18" s="27"/>
      <c r="AF18" s="28" t="s">
        <v>83</v>
      </c>
      <c r="AG18" s="31"/>
      <c r="AH18" s="34"/>
      <c r="AI18" s="31"/>
      <c r="AJ18" s="31"/>
      <c r="AK18" s="31"/>
      <c r="AL18" s="31"/>
      <c r="AO18" s="27"/>
      <c r="AP18" s="28" t="s">
        <v>83</v>
      </c>
      <c r="AQ18" s="31"/>
      <c r="AR18" s="34"/>
      <c r="AS18" s="31"/>
      <c r="AT18" s="31"/>
      <c r="AU18" s="31"/>
      <c r="AV18" s="31"/>
      <c r="AY18" s="27"/>
      <c r="AZ18" s="28" t="s">
        <v>83</v>
      </c>
      <c r="BA18" s="31"/>
      <c r="BB18" s="34"/>
      <c r="BC18" s="31"/>
      <c r="BD18" s="31"/>
      <c r="BE18" s="31"/>
      <c r="BF18" s="31"/>
    </row>
    <row r="19" spans="1:58" s="33" customFormat="1" ht="15" customHeight="1" x14ac:dyDescent="0.25">
      <c r="A19" s="27"/>
      <c r="B19" s="28" t="s">
        <v>85</v>
      </c>
      <c r="C19" s="17" t="s">
        <v>175</v>
      </c>
      <c r="D19" s="34"/>
      <c r="E19" s="31"/>
      <c r="F19" s="31"/>
      <c r="G19" s="31"/>
      <c r="H19" s="31"/>
      <c r="J19" s="32"/>
      <c r="K19" s="27"/>
      <c r="L19" s="28" t="s">
        <v>85</v>
      </c>
      <c r="M19" s="17"/>
      <c r="N19" s="34"/>
      <c r="O19" s="31"/>
      <c r="P19" s="31"/>
      <c r="Q19" s="31"/>
      <c r="R19" s="31"/>
      <c r="U19" s="27"/>
      <c r="V19" s="28" t="s">
        <v>85</v>
      </c>
      <c r="W19" s="17"/>
      <c r="X19" s="34"/>
      <c r="Y19" s="31"/>
      <c r="Z19" s="31"/>
      <c r="AA19" s="31"/>
      <c r="AB19" s="31"/>
      <c r="AE19" s="27"/>
      <c r="AF19" s="28" t="s">
        <v>85</v>
      </c>
      <c r="AG19" s="17"/>
      <c r="AH19" s="34"/>
      <c r="AI19" s="31"/>
      <c r="AJ19" s="31"/>
      <c r="AK19" s="31"/>
      <c r="AL19" s="31"/>
      <c r="AO19" s="27"/>
      <c r="AP19" s="28" t="s">
        <v>85</v>
      </c>
      <c r="AQ19" s="17"/>
      <c r="AR19" s="34"/>
      <c r="AS19" s="31"/>
      <c r="AT19" s="31"/>
      <c r="AU19" s="31"/>
      <c r="AV19" s="31"/>
      <c r="AY19" s="27"/>
      <c r="AZ19" s="28" t="s">
        <v>85</v>
      </c>
      <c r="BA19" s="17"/>
      <c r="BB19" s="34"/>
      <c r="BC19" s="31"/>
      <c r="BD19" s="31"/>
      <c r="BE19" s="31"/>
      <c r="BF19" s="31"/>
    </row>
    <row r="20" spans="1:58" s="33" customFormat="1" ht="15" customHeight="1" x14ac:dyDescent="0.25">
      <c r="A20" s="27"/>
      <c r="B20" s="28" t="s">
        <v>86</v>
      </c>
      <c r="C20" s="31"/>
      <c r="D20" s="34"/>
      <c r="E20" s="31"/>
      <c r="F20" s="31"/>
      <c r="G20" s="31"/>
      <c r="H20" s="31"/>
      <c r="J20" s="32"/>
      <c r="K20" s="27"/>
      <c r="L20" s="28"/>
      <c r="M20" s="28" t="s">
        <v>86</v>
      </c>
      <c r="N20" s="34"/>
      <c r="O20" s="31"/>
      <c r="P20" s="31"/>
      <c r="Q20" s="31"/>
      <c r="R20" s="31"/>
      <c r="U20" s="28" t="s">
        <v>86</v>
      </c>
      <c r="V20" s="28"/>
      <c r="W20" s="31"/>
      <c r="X20" s="34"/>
      <c r="Y20" s="31"/>
      <c r="Z20" s="31"/>
      <c r="AA20" s="31"/>
      <c r="AB20" s="31"/>
      <c r="AE20" s="28" t="s">
        <v>86</v>
      </c>
      <c r="AF20" s="28"/>
      <c r="AG20" s="31"/>
      <c r="AH20" s="34"/>
      <c r="AI20" s="31"/>
      <c r="AJ20" s="31"/>
      <c r="AK20" s="31"/>
      <c r="AL20" s="31"/>
      <c r="AO20" s="27"/>
      <c r="AP20" s="28" t="s">
        <v>86</v>
      </c>
      <c r="AQ20" s="31"/>
      <c r="AR20" s="34"/>
      <c r="AS20" s="31"/>
      <c r="AT20" s="31"/>
      <c r="AU20" s="31"/>
      <c r="AV20" s="31"/>
      <c r="AY20" s="27"/>
      <c r="AZ20" s="28" t="s">
        <v>86</v>
      </c>
      <c r="BA20" s="31"/>
      <c r="BB20" s="34"/>
      <c r="BC20" s="31"/>
      <c r="BD20" s="31"/>
      <c r="BE20" s="31"/>
      <c r="BF20" s="31"/>
    </row>
    <row r="21" spans="1:58" s="20" customFormat="1" ht="15" customHeight="1" x14ac:dyDescent="0.25">
      <c r="A21" s="35"/>
      <c r="B21" s="36"/>
      <c r="C21" s="35"/>
      <c r="D21" s="36"/>
      <c r="E21" s="36"/>
      <c r="F21" s="36"/>
      <c r="G21" s="36"/>
      <c r="H21" s="36"/>
      <c r="I21" s="33"/>
      <c r="J21" s="32"/>
      <c r="K21" s="35"/>
      <c r="L21" s="36"/>
      <c r="M21" s="35"/>
      <c r="N21" s="36"/>
      <c r="O21" s="36"/>
      <c r="P21" s="36"/>
      <c r="Q21" s="36"/>
      <c r="R21" s="36"/>
      <c r="U21" s="35"/>
      <c r="V21" s="36"/>
      <c r="W21" s="35"/>
      <c r="X21" s="36"/>
      <c r="Y21" s="36"/>
      <c r="Z21" s="36"/>
      <c r="AA21" s="36"/>
      <c r="AB21" s="36"/>
      <c r="AE21" s="35"/>
      <c r="AF21" s="36"/>
      <c r="AG21" s="35"/>
      <c r="AH21" s="36"/>
      <c r="AI21" s="36"/>
      <c r="AJ21" s="36"/>
      <c r="AK21" s="36"/>
      <c r="AL21" s="36"/>
      <c r="AO21" s="35"/>
      <c r="AP21" s="36"/>
      <c r="AQ21" s="35"/>
      <c r="AR21" s="36"/>
      <c r="AS21" s="36"/>
      <c r="AT21" s="36"/>
      <c r="AU21" s="36"/>
      <c r="AV21" s="36"/>
      <c r="AY21" s="35"/>
      <c r="AZ21" s="36"/>
      <c r="BA21" s="35"/>
      <c r="BB21" s="36"/>
      <c r="BC21" s="36"/>
      <c r="BD21" s="36"/>
      <c r="BE21" s="36"/>
      <c r="BF21" s="36"/>
    </row>
    <row r="22" spans="1:58" s="40" customFormat="1" ht="15" customHeight="1" x14ac:dyDescent="0.25">
      <c r="A22" s="37"/>
      <c r="B22" s="65"/>
      <c r="C22" s="65"/>
      <c r="D22" s="38"/>
      <c r="E22" s="65"/>
      <c r="F22" s="65"/>
      <c r="G22" s="65"/>
      <c r="H22" s="66"/>
      <c r="I22" s="20"/>
      <c r="J22" s="39"/>
      <c r="K22" s="37"/>
      <c r="L22" s="65"/>
      <c r="M22" s="65"/>
      <c r="N22" s="38"/>
      <c r="O22" s="65"/>
      <c r="P22" s="65"/>
      <c r="Q22" s="65"/>
      <c r="R22" s="66"/>
      <c r="U22" s="37"/>
      <c r="V22" s="65"/>
      <c r="W22" s="65"/>
      <c r="X22" s="38"/>
      <c r="Y22" s="65"/>
      <c r="Z22" s="65"/>
      <c r="AA22" s="65"/>
      <c r="AB22" s="66"/>
      <c r="AE22" s="37"/>
      <c r="AF22" s="65"/>
      <c r="AG22" s="65"/>
      <c r="AH22" s="38"/>
      <c r="AI22" s="65"/>
      <c r="AJ22" s="65"/>
      <c r="AK22" s="65"/>
      <c r="AL22" s="66"/>
      <c r="AO22" s="37"/>
      <c r="AP22" s="65"/>
      <c r="AQ22" s="65"/>
      <c r="AR22" s="38"/>
      <c r="AS22" s="65"/>
      <c r="AT22" s="65"/>
      <c r="AU22" s="65"/>
      <c r="AV22" s="66"/>
      <c r="AY22" s="37"/>
      <c r="AZ22" s="65"/>
      <c r="BA22" s="65"/>
      <c r="BB22" s="38"/>
      <c r="BC22" s="65"/>
      <c r="BD22" s="65"/>
      <c r="BE22" s="65"/>
      <c r="BF22" s="66"/>
    </row>
    <row r="23" spans="1:58" s="40" customFormat="1" ht="15" customHeight="1" x14ac:dyDescent="0.25">
      <c r="A23" s="41"/>
      <c r="B23" s="65"/>
      <c r="C23" s="65"/>
      <c r="D23" s="65"/>
      <c r="E23" s="66"/>
      <c r="F23" s="333" t="s">
        <v>87</v>
      </c>
      <c r="G23" s="334"/>
      <c r="H23" s="335"/>
      <c r="J23" s="32"/>
      <c r="K23" s="41"/>
      <c r="L23" s="65"/>
      <c r="M23" s="65"/>
      <c r="N23" s="65"/>
      <c r="O23" s="66"/>
      <c r="P23" s="333" t="s">
        <v>87</v>
      </c>
      <c r="Q23" s="334"/>
      <c r="R23" s="335"/>
      <c r="U23" s="41"/>
      <c r="V23" s="65"/>
      <c r="W23" s="65"/>
      <c r="X23" s="65"/>
      <c r="Y23" s="66"/>
      <c r="Z23" s="333" t="s">
        <v>87</v>
      </c>
      <c r="AA23" s="334"/>
      <c r="AB23" s="335"/>
      <c r="AE23" s="41"/>
      <c r="AF23" s="65"/>
      <c r="AG23" s="65"/>
      <c r="AH23" s="65"/>
      <c r="AI23" s="66"/>
      <c r="AJ23" s="333" t="s">
        <v>87</v>
      </c>
      <c r="AK23" s="334"/>
      <c r="AL23" s="335"/>
      <c r="AO23" s="41"/>
      <c r="AP23" s="65"/>
      <c r="AQ23" s="65"/>
      <c r="AR23" s="65"/>
      <c r="AS23" s="66"/>
      <c r="AT23" s="333" t="s">
        <v>87</v>
      </c>
      <c r="AU23" s="334"/>
      <c r="AV23" s="335"/>
      <c r="AY23" s="41"/>
      <c r="AZ23" s="65"/>
      <c r="BA23" s="65"/>
      <c r="BB23" s="65"/>
      <c r="BC23" s="66"/>
      <c r="BD23" s="333" t="s">
        <v>87</v>
      </c>
      <c r="BE23" s="334"/>
      <c r="BF23" s="335"/>
    </row>
    <row r="24" spans="1:58" s="40" customFormat="1" ht="15" customHeight="1" thickBot="1" x14ac:dyDescent="0.3">
      <c r="A24" s="42" t="s">
        <v>88</v>
      </c>
      <c r="B24" s="42" t="s">
        <v>89</v>
      </c>
      <c r="C24" s="42" t="s">
        <v>90</v>
      </c>
      <c r="D24" s="42" t="s">
        <v>75</v>
      </c>
      <c r="E24" s="42" t="s">
        <v>91</v>
      </c>
      <c r="F24" s="42" t="s">
        <v>92</v>
      </c>
      <c r="G24" s="42" t="s">
        <v>93</v>
      </c>
      <c r="H24" s="42" t="s">
        <v>94</v>
      </c>
      <c r="J24" s="43"/>
      <c r="K24" s="42" t="s">
        <v>88</v>
      </c>
      <c r="L24" s="42" t="s">
        <v>89</v>
      </c>
      <c r="M24" s="42" t="s">
        <v>90</v>
      </c>
      <c r="N24" s="42" t="s">
        <v>75</v>
      </c>
      <c r="O24" s="42" t="s">
        <v>91</v>
      </c>
      <c r="P24" s="42" t="s">
        <v>92</v>
      </c>
      <c r="Q24" s="42" t="s">
        <v>93</v>
      </c>
      <c r="R24" s="42" t="s">
        <v>94</v>
      </c>
      <c r="U24" s="42" t="s">
        <v>88</v>
      </c>
      <c r="V24" s="42" t="s">
        <v>89</v>
      </c>
      <c r="W24" s="42" t="s">
        <v>90</v>
      </c>
      <c r="X24" s="42" t="s">
        <v>75</v>
      </c>
      <c r="Y24" s="42" t="s">
        <v>91</v>
      </c>
      <c r="Z24" s="42" t="s">
        <v>92</v>
      </c>
      <c r="AA24" s="42" t="s">
        <v>93</v>
      </c>
      <c r="AB24" s="42" t="s">
        <v>94</v>
      </c>
      <c r="AE24" s="42" t="s">
        <v>88</v>
      </c>
      <c r="AF24" s="42" t="s">
        <v>89</v>
      </c>
      <c r="AG24" s="42" t="s">
        <v>90</v>
      </c>
      <c r="AH24" s="42" t="s">
        <v>75</v>
      </c>
      <c r="AI24" s="42" t="s">
        <v>91</v>
      </c>
      <c r="AJ24" s="42" t="s">
        <v>92</v>
      </c>
      <c r="AK24" s="42" t="s">
        <v>93</v>
      </c>
      <c r="AL24" s="42" t="s">
        <v>94</v>
      </c>
      <c r="AO24" s="42" t="s">
        <v>88</v>
      </c>
      <c r="AP24" s="42" t="s">
        <v>89</v>
      </c>
      <c r="AQ24" s="42" t="s">
        <v>90</v>
      </c>
      <c r="AR24" s="42" t="s">
        <v>75</v>
      </c>
      <c r="AS24" s="42" t="s">
        <v>91</v>
      </c>
      <c r="AT24" s="42" t="s">
        <v>92</v>
      </c>
      <c r="AU24" s="42" t="s">
        <v>93</v>
      </c>
      <c r="AV24" s="42" t="s">
        <v>94</v>
      </c>
      <c r="AY24" s="42" t="s">
        <v>88</v>
      </c>
      <c r="AZ24" s="42" t="s">
        <v>89</v>
      </c>
      <c r="BA24" s="42" t="s">
        <v>90</v>
      </c>
      <c r="BB24" s="42" t="s">
        <v>75</v>
      </c>
      <c r="BC24" s="42" t="s">
        <v>91</v>
      </c>
      <c r="BD24" s="42" t="s">
        <v>92</v>
      </c>
      <c r="BE24" s="42" t="s">
        <v>93</v>
      </c>
      <c r="BF24" s="42" t="s">
        <v>94</v>
      </c>
    </row>
    <row r="25" spans="1:58" ht="15" customHeight="1" thickTop="1" x14ac:dyDescent="0.25">
      <c r="A25" s="44"/>
      <c r="B25" s="44"/>
      <c r="C25" s="44"/>
      <c r="D25" s="44"/>
      <c r="E25" s="45"/>
      <c r="F25" s="45"/>
      <c r="G25" s="46"/>
      <c r="H25" s="47"/>
      <c r="I25" s="40"/>
      <c r="J25" s="48"/>
      <c r="K25" s="44"/>
      <c r="L25" s="44"/>
      <c r="M25" s="44"/>
      <c r="N25" s="44"/>
      <c r="O25" s="45"/>
      <c r="P25" s="45"/>
      <c r="Q25" s="46"/>
      <c r="R25" s="47"/>
      <c r="U25" s="44"/>
      <c r="V25" s="44"/>
      <c r="W25" s="44"/>
      <c r="X25" s="44"/>
      <c r="Y25" s="45"/>
      <c r="Z25" s="45"/>
      <c r="AA25" s="46"/>
      <c r="AB25" s="47"/>
      <c r="AE25" s="44"/>
      <c r="AF25" s="44"/>
      <c r="AG25" s="44"/>
      <c r="AH25" s="44"/>
      <c r="AI25" s="45"/>
      <c r="AJ25" s="45"/>
      <c r="AK25" s="46"/>
      <c r="AL25" s="47"/>
      <c r="AO25" s="44"/>
      <c r="AP25" s="44"/>
      <c r="AQ25" s="44"/>
      <c r="AR25" s="44"/>
      <c r="AS25" s="45"/>
      <c r="AT25" s="45"/>
      <c r="AU25" s="46"/>
      <c r="AV25" s="47"/>
      <c r="AY25" s="44"/>
      <c r="AZ25" s="44"/>
      <c r="BA25" s="44"/>
      <c r="BB25" s="44"/>
      <c r="BC25" s="45"/>
      <c r="BD25" s="45"/>
      <c r="BE25" s="46"/>
      <c r="BF25" s="47"/>
    </row>
    <row r="26" spans="1:58" ht="15" customHeight="1" x14ac:dyDescent="0.25">
      <c r="A26" s="49" t="s">
        <v>176</v>
      </c>
      <c r="B26" s="50"/>
      <c r="C26" s="49">
        <v>0</v>
      </c>
      <c r="D26" s="50">
        <v>5.09</v>
      </c>
      <c r="E26" s="51">
        <f>IF(D26&gt;0,$D$15-D26,0)</f>
        <v>916.77</v>
      </c>
      <c r="F26" s="51">
        <f t="shared" ref="F26:F86" si="0">IF(E26&gt;0,IF(E26&lt;G$89,G$89-E26,0),0)</f>
        <v>0</v>
      </c>
      <c r="G26" s="52">
        <f t="shared" ref="G26:G86" si="1">IF(E26&gt;0,IF(E26&lt;=G$89,C26-C25,0),0)</f>
        <v>0</v>
      </c>
      <c r="H26" s="51">
        <f t="shared" ref="H26:H86" si="2">IF(E26&lt;=G$89,G26*(F25+F26)/2,0)</f>
        <v>0</v>
      </c>
      <c r="J26" s="53">
        <f>D26-0.5</f>
        <v>4.59</v>
      </c>
      <c r="K26" s="49"/>
      <c r="L26" s="50"/>
      <c r="M26" s="49"/>
      <c r="N26" s="50"/>
      <c r="O26" s="51">
        <f>IF(N26&gt;0,$D$15-N26,0)</f>
        <v>0</v>
      </c>
      <c r="P26" s="51">
        <f>IF(O26&gt;0,IF(O26&lt;G$90,G$90-O26,0),0)</f>
        <v>0</v>
      </c>
      <c r="Q26" s="52">
        <f>IF(O26&gt;0,IF(O26&lt;=G$90,M26-M25,0),0)</f>
        <v>0</v>
      </c>
      <c r="R26" s="51" t="e">
        <f>IF(O26&lt;=G$90,Q26*(P25+P26)/2,0)</f>
        <v>#N/A</v>
      </c>
      <c r="U26" s="49"/>
      <c r="V26" s="50"/>
      <c r="W26" s="49"/>
      <c r="X26" s="50"/>
      <c r="Y26" s="51">
        <f>IF(X26&gt;0,$D$15-X26,0)</f>
        <v>0</v>
      </c>
      <c r="Z26" s="51">
        <f>IF(Y26&gt;0,IF(Y26&lt;G$91,G$91-Y26,0),0)</f>
        <v>0</v>
      </c>
      <c r="AA26" s="52">
        <f>IF(Y26&gt;0,IF(Y26&lt;=G$91,W26-W25,0),0)</f>
        <v>0</v>
      </c>
      <c r="AB26" s="51" t="e">
        <f>IF(Y26&lt;=G$91,AA26*(Z25+Z26)/2,0)</f>
        <v>#N/A</v>
      </c>
      <c r="AE26" s="49"/>
      <c r="AF26" s="50"/>
      <c r="AG26" s="49"/>
      <c r="AH26" s="50"/>
      <c r="AI26" s="51">
        <f>IF(AH26&gt;0,$D$15-AH26,0)</f>
        <v>0</v>
      </c>
      <c r="AJ26" s="51">
        <f>IF(AI26&gt;0,IF(AI26&lt;G$92,G$92-AI26,0),0)</f>
        <v>0</v>
      </c>
      <c r="AK26" s="52">
        <f>IF(AI26&gt;0,IF(AI26&lt;=G$92,AG26-AG25,0),0)</f>
        <v>0</v>
      </c>
      <c r="AL26" s="51" t="e">
        <f>IF(AI26&lt;=G$92,AK26*(AJ25+AJ26)/2,0)</f>
        <v>#N/A</v>
      </c>
      <c r="AO26" s="49"/>
      <c r="AP26" s="50"/>
      <c r="AQ26" s="49"/>
      <c r="AR26" s="50"/>
      <c r="AS26" s="51">
        <f>IF(AR26&gt;0,$D$15-AR26,0)</f>
        <v>0</v>
      </c>
      <c r="AT26" s="51">
        <f>IF(AS26&gt;0,IF(AS26&lt;G$93,G$93-AS26,0),0)</f>
        <v>0</v>
      </c>
      <c r="AU26" s="52">
        <f>IF(AS26&gt;0,IF(AS26&lt;=G$93,AQ26-AQ25,0),0)</f>
        <v>0</v>
      </c>
      <c r="AV26" s="51" t="e">
        <f>IF(AS26&lt;=G$93,AU26*(AT25+AT26)/2,0)</f>
        <v>#N/A</v>
      </c>
      <c r="AY26" s="49"/>
      <c r="AZ26" s="50"/>
      <c r="BA26" s="49"/>
      <c r="BB26" s="50"/>
      <c r="BC26" s="51">
        <f>IF(BB26&gt;0,$D$15-BB26,0)</f>
        <v>0</v>
      </c>
      <c r="BD26" s="51">
        <f>IF(BC26&gt;0,IF(BC26&lt;G$94,G$94-BC26,0),0)</f>
        <v>0</v>
      </c>
      <c r="BE26" s="52">
        <f>IF(BC26&gt;0,IF(BC26&lt;=G$94,BA26-BA25,0),0)</f>
        <v>0</v>
      </c>
      <c r="BF26" s="51" t="e">
        <f>IF(BC26&lt;=G$94,BE26*(BD25+BD26)/2,0)</f>
        <v>#N/A</v>
      </c>
    </row>
    <row r="27" spans="1:58" ht="15" customHeight="1" x14ac:dyDescent="0.25">
      <c r="A27" s="49" t="s">
        <v>177</v>
      </c>
      <c r="B27" s="50"/>
      <c r="C27" s="49">
        <v>0</v>
      </c>
      <c r="D27" s="50">
        <v>5.55</v>
      </c>
      <c r="E27" s="51">
        <f t="shared" ref="E27:E86" si="3">IF(D27&gt;0,$D$15-D27,0)</f>
        <v>916.31000000000006</v>
      </c>
      <c r="F27" s="51">
        <f t="shared" si="0"/>
        <v>0</v>
      </c>
      <c r="G27" s="52">
        <f t="shared" si="1"/>
        <v>0</v>
      </c>
      <c r="H27" s="51">
        <f t="shared" si="2"/>
        <v>0</v>
      </c>
      <c r="J27" s="53"/>
      <c r="K27" s="49"/>
      <c r="L27" s="50"/>
      <c r="M27" s="49"/>
      <c r="N27" s="50"/>
      <c r="O27" s="51">
        <f t="shared" ref="O27:O86" si="4">IF(N27&gt;0,$D$15-N27,0)</f>
        <v>0</v>
      </c>
      <c r="P27" s="51">
        <f t="shared" ref="P27:P86" si="5">IF(O27&gt;0,IF(O27&lt;G$90,G$90-O27,0),0)</f>
        <v>0</v>
      </c>
      <c r="Q27" s="52">
        <f t="shared" ref="Q27:Q86" si="6">IF(O27&gt;0,IF(O27&lt;=G$90,M27-M26,0),0)</f>
        <v>0</v>
      </c>
      <c r="R27" s="51" t="e">
        <f t="shared" ref="R27:R86" si="7">IF(O27&lt;=G$90,Q27*(P26+P27)/2,0)</f>
        <v>#N/A</v>
      </c>
      <c r="U27" s="49"/>
      <c r="V27" s="50"/>
      <c r="W27" s="49"/>
      <c r="X27" s="50"/>
      <c r="Y27" s="51">
        <f t="shared" ref="Y27:Y86" si="8">IF(X27&gt;0,$D$15-X27,0)</f>
        <v>0</v>
      </c>
      <c r="Z27" s="51">
        <f t="shared" ref="Z27:Z86" si="9">IF(Y27&gt;0,IF(Y27&lt;G$91,G$91-Y27,0),0)</f>
        <v>0</v>
      </c>
      <c r="AA27" s="52">
        <f t="shared" ref="AA27:AA86" si="10">IF(Y27&gt;0,IF(Y27&lt;=G$91,W27-W26,0),0)</f>
        <v>0</v>
      </c>
      <c r="AB27" s="51" t="e">
        <f t="shared" ref="AB27:AB86" si="11">IF(Y27&lt;=G$91,AA27*(Z26+Z27)/2,0)</f>
        <v>#N/A</v>
      </c>
      <c r="AE27" s="49"/>
      <c r="AF27" s="50"/>
      <c r="AG27" s="49"/>
      <c r="AH27" s="50"/>
      <c r="AI27" s="51">
        <f t="shared" ref="AI27:AI86" si="12">IF(AH27&gt;0,$D$15-AH27,0)</f>
        <v>0</v>
      </c>
      <c r="AJ27" s="51">
        <f t="shared" ref="AJ27:AJ86" si="13">IF(AI27&gt;0,IF(AI27&lt;G$92,G$92-AI27,0),0)</f>
        <v>0</v>
      </c>
      <c r="AK27" s="52">
        <f t="shared" ref="AK27:AK86" si="14">IF(AI27&gt;0,IF(AI27&lt;=G$92,AG27-AG26,0),0)</f>
        <v>0</v>
      </c>
      <c r="AL27" s="51" t="e">
        <f t="shared" ref="AL27:AL86" si="15">IF(AI27&lt;=G$92,AK27*(AJ26+AJ27)/2,0)</f>
        <v>#N/A</v>
      </c>
      <c r="AO27" s="49"/>
      <c r="AP27" s="50"/>
      <c r="AQ27" s="49"/>
      <c r="AR27" s="50"/>
      <c r="AS27" s="51">
        <f t="shared" ref="AS27:AS86" si="16">IF(AR27&gt;0,$D$15-AR27,0)</f>
        <v>0</v>
      </c>
      <c r="AT27" s="51">
        <f t="shared" ref="AT27:AT86" si="17">IF(AS27&gt;0,IF(AS27&lt;G$93,G$93-AS27,0),0)</f>
        <v>0</v>
      </c>
      <c r="AU27" s="52">
        <f t="shared" ref="AU27:AU86" si="18">IF(AS27&gt;0,IF(AS27&lt;=G$93,AQ27-AQ26,0),0)</f>
        <v>0</v>
      </c>
      <c r="AV27" s="51" t="e">
        <f t="shared" ref="AV27:AV86" si="19">IF(AS27&lt;=G$93,AU27*(AT26+AT27)/2,0)</f>
        <v>#N/A</v>
      </c>
      <c r="AY27" s="49"/>
      <c r="AZ27" s="50"/>
      <c r="BA27" s="49"/>
      <c r="BB27" s="50"/>
      <c r="BC27" s="51">
        <f t="shared" ref="BC27:BC86" si="20">IF(BB27&gt;0,$D$15-BB27,0)</f>
        <v>0</v>
      </c>
      <c r="BD27" s="51">
        <f t="shared" ref="BD27:BD86" si="21">IF(BC27&gt;0,IF(BC27&lt;G$94,G$94-BC27,0),0)</f>
        <v>0</v>
      </c>
      <c r="BE27" s="52">
        <f t="shared" ref="BE27:BE86" si="22">IF(BC27&gt;0,IF(BC27&lt;=G$94,BA27-BA26,0),0)</f>
        <v>0</v>
      </c>
      <c r="BF27" s="51" t="e">
        <f t="shared" ref="BF27:BF86" si="23">IF(BC27&lt;=G$94,BE27*(BD26+BD27)/2,0)</f>
        <v>#N/A</v>
      </c>
    </row>
    <row r="28" spans="1:58" ht="15" customHeight="1" x14ac:dyDescent="0.25">
      <c r="A28" s="49" t="s">
        <v>95</v>
      </c>
      <c r="B28" s="50"/>
      <c r="C28" s="49">
        <v>1</v>
      </c>
      <c r="D28" s="50">
        <v>5.55</v>
      </c>
      <c r="E28" s="51">
        <f t="shared" si="3"/>
        <v>916.31000000000006</v>
      </c>
      <c r="F28" s="51">
        <f t="shared" si="0"/>
        <v>0</v>
      </c>
      <c r="G28" s="52">
        <f t="shared" si="1"/>
        <v>0</v>
      </c>
      <c r="H28" s="51">
        <f t="shared" si="2"/>
        <v>0</v>
      </c>
      <c r="J28" s="53"/>
      <c r="K28" s="49"/>
      <c r="L28" s="50"/>
      <c r="M28" s="49"/>
      <c r="N28" s="50"/>
      <c r="O28" s="51">
        <f t="shared" si="4"/>
        <v>0</v>
      </c>
      <c r="P28" s="51">
        <f t="shared" si="5"/>
        <v>0</v>
      </c>
      <c r="Q28" s="52">
        <f t="shared" si="6"/>
        <v>0</v>
      </c>
      <c r="R28" s="51" t="e">
        <f t="shared" si="7"/>
        <v>#N/A</v>
      </c>
      <c r="U28" s="49"/>
      <c r="V28" s="50"/>
      <c r="W28" s="49"/>
      <c r="X28" s="50"/>
      <c r="Y28" s="51">
        <f t="shared" si="8"/>
        <v>0</v>
      </c>
      <c r="Z28" s="51">
        <f t="shared" si="9"/>
        <v>0</v>
      </c>
      <c r="AA28" s="52">
        <f t="shared" si="10"/>
        <v>0</v>
      </c>
      <c r="AB28" s="51" t="e">
        <f t="shared" si="11"/>
        <v>#N/A</v>
      </c>
      <c r="AE28" s="49"/>
      <c r="AF28" s="50"/>
      <c r="AG28" s="49"/>
      <c r="AH28" s="50"/>
      <c r="AI28" s="51">
        <f t="shared" si="12"/>
        <v>0</v>
      </c>
      <c r="AJ28" s="51">
        <f t="shared" si="13"/>
        <v>0</v>
      </c>
      <c r="AK28" s="52">
        <f t="shared" si="14"/>
        <v>0</v>
      </c>
      <c r="AL28" s="51" t="e">
        <f t="shared" si="15"/>
        <v>#N/A</v>
      </c>
      <c r="AO28" s="49"/>
      <c r="AP28" s="50"/>
      <c r="AQ28" s="49"/>
      <c r="AR28" s="50"/>
      <c r="AS28" s="51">
        <f t="shared" si="16"/>
        <v>0</v>
      </c>
      <c r="AT28" s="51">
        <f t="shared" si="17"/>
        <v>0</v>
      </c>
      <c r="AU28" s="52">
        <f t="shared" si="18"/>
        <v>0</v>
      </c>
      <c r="AV28" s="51" t="e">
        <f t="shared" si="19"/>
        <v>#N/A</v>
      </c>
      <c r="AY28" s="49"/>
      <c r="AZ28" s="50"/>
      <c r="BA28" s="49"/>
      <c r="BB28" s="50"/>
      <c r="BC28" s="51">
        <f t="shared" si="20"/>
        <v>0</v>
      </c>
      <c r="BD28" s="51">
        <f t="shared" si="21"/>
        <v>0</v>
      </c>
      <c r="BE28" s="52">
        <f t="shared" si="22"/>
        <v>0</v>
      </c>
      <c r="BF28" s="51" t="e">
        <f t="shared" si="23"/>
        <v>#N/A</v>
      </c>
    </row>
    <row r="29" spans="1:58" ht="15" customHeight="1" x14ac:dyDescent="0.25">
      <c r="A29" s="49" t="s">
        <v>178</v>
      </c>
      <c r="B29" s="50" t="s">
        <v>179</v>
      </c>
      <c r="C29" s="49">
        <v>6</v>
      </c>
      <c r="D29" s="50">
        <v>5.66</v>
      </c>
      <c r="E29" s="51">
        <f t="shared" si="3"/>
        <v>916.2</v>
      </c>
      <c r="F29" s="51">
        <f t="shared" si="0"/>
        <v>0</v>
      </c>
      <c r="G29" s="52">
        <f t="shared" si="1"/>
        <v>0</v>
      </c>
      <c r="H29" s="51">
        <f t="shared" si="2"/>
        <v>0</v>
      </c>
      <c r="J29" s="53"/>
      <c r="K29" s="49"/>
      <c r="L29" s="50"/>
      <c r="M29" s="49"/>
      <c r="N29" s="50"/>
      <c r="O29" s="51">
        <f t="shared" si="4"/>
        <v>0</v>
      </c>
      <c r="P29" s="51">
        <f t="shared" si="5"/>
        <v>0</v>
      </c>
      <c r="Q29" s="52">
        <f t="shared" si="6"/>
        <v>0</v>
      </c>
      <c r="R29" s="51" t="e">
        <f t="shared" si="7"/>
        <v>#N/A</v>
      </c>
      <c r="U29" s="49"/>
      <c r="V29" s="50"/>
      <c r="W29" s="49"/>
      <c r="X29" s="50"/>
      <c r="Y29" s="51">
        <f t="shared" si="8"/>
        <v>0</v>
      </c>
      <c r="Z29" s="51">
        <f t="shared" si="9"/>
        <v>0</v>
      </c>
      <c r="AA29" s="52">
        <f t="shared" si="10"/>
        <v>0</v>
      </c>
      <c r="AB29" s="51" t="e">
        <f t="shared" si="11"/>
        <v>#N/A</v>
      </c>
      <c r="AE29" s="49"/>
      <c r="AF29" s="50"/>
      <c r="AG29" s="49"/>
      <c r="AH29" s="50"/>
      <c r="AI29" s="51">
        <f t="shared" si="12"/>
        <v>0</v>
      </c>
      <c r="AJ29" s="51">
        <f t="shared" si="13"/>
        <v>0</v>
      </c>
      <c r="AK29" s="52">
        <f t="shared" si="14"/>
        <v>0</v>
      </c>
      <c r="AL29" s="51" t="e">
        <f t="shared" si="15"/>
        <v>#N/A</v>
      </c>
      <c r="AO29" s="49"/>
      <c r="AP29" s="50"/>
      <c r="AQ29" s="49"/>
      <c r="AR29" s="50"/>
      <c r="AS29" s="51">
        <f t="shared" si="16"/>
        <v>0</v>
      </c>
      <c r="AT29" s="51">
        <f t="shared" si="17"/>
        <v>0</v>
      </c>
      <c r="AU29" s="52">
        <f t="shared" si="18"/>
        <v>0</v>
      </c>
      <c r="AV29" s="51" t="e">
        <f t="shared" si="19"/>
        <v>#N/A</v>
      </c>
      <c r="AY29" s="49"/>
      <c r="AZ29" s="50"/>
      <c r="BA29" s="49"/>
      <c r="BB29" s="50"/>
      <c r="BC29" s="51">
        <f t="shared" si="20"/>
        <v>0</v>
      </c>
      <c r="BD29" s="51">
        <f t="shared" si="21"/>
        <v>0</v>
      </c>
      <c r="BE29" s="52">
        <f t="shared" si="22"/>
        <v>0</v>
      </c>
      <c r="BF29" s="51" t="e">
        <f t="shared" si="23"/>
        <v>#N/A</v>
      </c>
    </row>
    <row r="30" spans="1:58" ht="15" customHeight="1" x14ac:dyDescent="0.25">
      <c r="A30" s="49" t="s">
        <v>95</v>
      </c>
      <c r="B30" s="50"/>
      <c r="C30" s="49">
        <v>7.1</v>
      </c>
      <c r="D30" s="50">
        <v>5.95</v>
      </c>
      <c r="E30" s="51">
        <f t="shared" si="3"/>
        <v>915.91</v>
      </c>
      <c r="F30" s="51">
        <f t="shared" si="0"/>
        <v>0</v>
      </c>
      <c r="G30" s="52">
        <f t="shared" si="1"/>
        <v>0</v>
      </c>
      <c r="H30" s="51">
        <f t="shared" si="2"/>
        <v>0</v>
      </c>
      <c r="J30" s="53"/>
      <c r="K30" s="49"/>
      <c r="L30" s="50"/>
      <c r="M30" s="49"/>
      <c r="N30" s="50"/>
      <c r="O30" s="51">
        <f t="shared" si="4"/>
        <v>0</v>
      </c>
      <c r="P30" s="51">
        <f t="shared" si="5"/>
        <v>0</v>
      </c>
      <c r="Q30" s="52">
        <f t="shared" si="6"/>
        <v>0</v>
      </c>
      <c r="R30" s="51" t="e">
        <f t="shared" si="7"/>
        <v>#N/A</v>
      </c>
      <c r="U30" s="49"/>
      <c r="V30" s="50"/>
      <c r="W30" s="49"/>
      <c r="X30" s="50"/>
      <c r="Y30" s="51">
        <f t="shared" si="8"/>
        <v>0</v>
      </c>
      <c r="Z30" s="51">
        <f t="shared" si="9"/>
        <v>0</v>
      </c>
      <c r="AA30" s="52">
        <f t="shared" si="10"/>
        <v>0</v>
      </c>
      <c r="AB30" s="51" t="e">
        <f t="shared" si="11"/>
        <v>#N/A</v>
      </c>
      <c r="AE30" s="49"/>
      <c r="AF30" s="50"/>
      <c r="AG30" s="49"/>
      <c r="AH30" s="50"/>
      <c r="AI30" s="51">
        <f t="shared" si="12"/>
        <v>0</v>
      </c>
      <c r="AJ30" s="51">
        <f t="shared" si="13"/>
        <v>0</v>
      </c>
      <c r="AK30" s="52">
        <f t="shared" si="14"/>
        <v>0</v>
      </c>
      <c r="AL30" s="51" t="e">
        <f t="shared" si="15"/>
        <v>#N/A</v>
      </c>
      <c r="AO30" s="49"/>
      <c r="AP30" s="50"/>
      <c r="AQ30" s="49"/>
      <c r="AR30" s="50"/>
      <c r="AS30" s="51">
        <f t="shared" si="16"/>
        <v>0</v>
      </c>
      <c r="AT30" s="51">
        <f t="shared" si="17"/>
        <v>0</v>
      </c>
      <c r="AU30" s="52">
        <f t="shared" si="18"/>
        <v>0</v>
      </c>
      <c r="AV30" s="51" t="e">
        <f t="shared" si="19"/>
        <v>#N/A</v>
      </c>
      <c r="AY30" s="49"/>
      <c r="AZ30" s="50"/>
      <c r="BA30" s="49"/>
      <c r="BB30" s="50"/>
      <c r="BC30" s="51">
        <f t="shared" si="20"/>
        <v>0</v>
      </c>
      <c r="BD30" s="51">
        <f t="shared" si="21"/>
        <v>0</v>
      </c>
      <c r="BE30" s="52">
        <f t="shared" si="22"/>
        <v>0</v>
      </c>
      <c r="BF30" s="51" t="e">
        <f t="shared" si="23"/>
        <v>#N/A</v>
      </c>
    </row>
    <row r="31" spans="1:58" ht="15" customHeight="1" x14ac:dyDescent="0.25">
      <c r="A31" s="49" t="s">
        <v>95</v>
      </c>
      <c r="B31" s="50"/>
      <c r="C31" s="49">
        <v>8.6</v>
      </c>
      <c r="D31" s="50">
        <v>6.65</v>
      </c>
      <c r="E31" s="51">
        <f t="shared" si="3"/>
        <v>915.21</v>
      </c>
      <c r="F31" s="51">
        <f t="shared" si="0"/>
        <v>0</v>
      </c>
      <c r="G31" s="52">
        <f t="shared" si="1"/>
        <v>0</v>
      </c>
      <c r="H31" s="51">
        <f t="shared" si="2"/>
        <v>0</v>
      </c>
      <c r="J31" s="53"/>
      <c r="K31" s="49"/>
      <c r="L31" s="50"/>
      <c r="M31" s="49"/>
      <c r="N31" s="50"/>
      <c r="O31" s="51">
        <f t="shared" si="4"/>
        <v>0</v>
      </c>
      <c r="P31" s="51">
        <f t="shared" si="5"/>
        <v>0</v>
      </c>
      <c r="Q31" s="52">
        <f t="shared" si="6"/>
        <v>0</v>
      </c>
      <c r="R31" s="51" t="e">
        <f t="shared" si="7"/>
        <v>#N/A</v>
      </c>
      <c r="U31" s="49"/>
      <c r="V31" s="50"/>
      <c r="W31" s="49"/>
      <c r="X31" s="50"/>
      <c r="Y31" s="51">
        <f t="shared" si="8"/>
        <v>0</v>
      </c>
      <c r="Z31" s="51">
        <f t="shared" si="9"/>
        <v>0</v>
      </c>
      <c r="AA31" s="52">
        <f t="shared" si="10"/>
        <v>0</v>
      </c>
      <c r="AB31" s="51" t="e">
        <f t="shared" si="11"/>
        <v>#N/A</v>
      </c>
      <c r="AE31" s="49"/>
      <c r="AF31" s="50"/>
      <c r="AG31" s="49"/>
      <c r="AH31" s="50"/>
      <c r="AI31" s="51">
        <f t="shared" si="12"/>
        <v>0</v>
      </c>
      <c r="AJ31" s="51">
        <f t="shared" si="13"/>
        <v>0</v>
      </c>
      <c r="AK31" s="52">
        <f t="shared" si="14"/>
        <v>0</v>
      </c>
      <c r="AL31" s="51" t="e">
        <f t="shared" si="15"/>
        <v>#N/A</v>
      </c>
      <c r="AO31" s="49"/>
      <c r="AP31" s="50"/>
      <c r="AQ31" s="49"/>
      <c r="AR31" s="50"/>
      <c r="AS31" s="51">
        <f t="shared" si="16"/>
        <v>0</v>
      </c>
      <c r="AT31" s="51">
        <f t="shared" si="17"/>
        <v>0</v>
      </c>
      <c r="AU31" s="52">
        <f t="shared" si="18"/>
        <v>0</v>
      </c>
      <c r="AV31" s="51" t="e">
        <f t="shared" si="19"/>
        <v>#N/A</v>
      </c>
      <c r="AY31" s="49"/>
      <c r="AZ31" s="50"/>
      <c r="BA31" s="49"/>
      <c r="BB31" s="50"/>
      <c r="BC31" s="51">
        <f t="shared" si="20"/>
        <v>0</v>
      </c>
      <c r="BD31" s="51">
        <f t="shared" si="21"/>
        <v>0</v>
      </c>
      <c r="BE31" s="52">
        <f t="shared" si="22"/>
        <v>0</v>
      </c>
      <c r="BF31" s="51" t="e">
        <f t="shared" si="23"/>
        <v>#N/A</v>
      </c>
    </row>
    <row r="32" spans="1:58" ht="15" customHeight="1" x14ac:dyDescent="0.25">
      <c r="A32" s="49" t="s">
        <v>95</v>
      </c>
      <c r="B32" s="50"/>
      <c r="C32" s="49">
        <v>10.199999999999999</v>
      </c>
      <c r="D32" s="50">
        <v>7.63</v>
      </c>
      <c r="E32" s="51">
        <f t="shared" si="3"/>
        <v>914.23</v>
      </c>
      <c r="F32" s="51">
        <f t="shared" si="0"/>
        <v>0</v>
      </c>
      <c r="G32" s="52">
        <f t="shared" si="1"/>
        <v>0</v>
      </c>
      <c r="H32" s="51">
        <f t="shared" si="2"/>
        <v>0</v>
      </c>
      <c r="J32" s="53"/>
      <c r="K32" s="49"/>
      <c r="L32" s="50"/>
      <c r="M32" s="49"/>
      <c r="N32" s="50"/>
      <c r="O32" s="51">
        <f t="shared" si="4"/>
        <v>0</v>
      </c>
      <c r="P32" s="51">
        <f t="shared" si="5"/>
        <v>0</v>
      </c>
      <c r="Q32" s="52">
        <f t="shared" si="6"/>
        <v>0</v>
      </c>
      <c r="R32" s="51" t="e">
        <f t="shared" si="7"/>
        <v>#N/A</v>
      </c>
      <c r="U32" s="49"/>
      <c r="V32" s="50"/>
      <c r="W32" s="49"/>
      <c r="X32" s="50"/>
      <c r="Y32" s="51">
        <f t="shared" si="8"/>
        <v>0</v>
      </c>
      <c r="Z32" s="51">
        <f t="shared" si="9"/>
        <v>0</v>
      </c>
      <c r="AA32" s="52">
        <f t="shared" si="10"/>
        <v>0</v>
      </c>
      <c r="AB32" s="51" t="e">
        <f t="shared" si="11"/>
        <v>#N/A</v>
      </c>
      <c r="AE32" s="49"/>
      <c r="AF32" s="50"/>
      <c r="AG32" s="49"/>
      <c r="AH32" s="50"/>
      <c r="AI32" s="51">
        <f t="shared" si="12"/>
        <v>0</v>
      </c>
      <c r="AJ32" s="51">
        <f t="shared" si="13"/>
        <v>0</v>
      </c>
      <c r="AK32" s="52">
        <f t="shared" si="14"/>
        <v>0</v>
      </c>
      <c r="AL32" s="51" t="e">
        <f t="shared" si="15"/>
        <v>#N/A</v>
      </c>
      <c r="AO32" s="49"/>
      <c r="AP32" s="50"/>
      <c r="AQ32" s="49"/>
      <c r="AR32" s="50"/>
      <c r="AS32" s="51">
        <f t="shared" si="16"/>
        <v>0</v>
      </c>
      <c r="AT32" s="51">
        <f t="shared" si="17"/>
        <v>0</v>
      </c>
      <c r="AU32" s="52">
        <f t="shared" si="18"/>
        <v>0</v>
      </c>
      <c r="AV32" s="51" t="e">
        <f t="shared" si="19"/>
        <v>#N/A</v>
      </c>
      <c r="AY32" s="49"/>
      <c r="AZ32" s="50"/>
      <c r="BA32" s="49"/>
      <c r="BB32" s="50"/>
      <c r="BC32" s="51">
        <f t="shared" si="20"/>
        <v>0</v>
      </c>
      <c r="BD32" s="51">
        <f t="shared" si="21"/>
        <v>0</v>
      </c>
      <c r="BE32" s="52">
        <f t="shared" si="22"/>
        <v>0</v>
      </c>
      <c r="BF32" s="51" t="e">
        <f t="shared" si="23"/>
        <v>#N/A</v>
      </c>
    </row>
    <row r="33" spans="1:58" ht="15" customHeight="1" x14ac:dyDescent="0.25">
      <c r="A33" s="49" t="s">
        <v>95</v>
      </c>
      <c r="B33" s="50"/>
      <c r="C33" s="49">
        <v>12</v>
      </c>
      <c r="D33" s="50">
        <v>8.1</v>
      </c>
      <c r="E33" s="51">
        <f t="shared" si="3"/>
        <v>913.76</v>
      </c>
      <c r="F33" s="51">
        <f t="shared" si="0"/>
        <v>0</v>
      </c>
      <c r="G33" s="52">
        <f t="shared" si="1"/>
        <v>0</v>
      </c>
      <c r="H33" s="51">
        <f t="shared" si="2"/>
        <v>0</v>
      </c>
      <c r="J33" s="53"/>
      <c r="K33" s="49"/>
      <c r="L33" s="50"/>
      <c r="M33" s="49"/>
      <c r="N33" s="50"/>
      <c r="O33" s="51">
        <f t="shared" si="4"/>
        <v>0</v>
      </c>
      <c r="P33" s="51">
        <f t="shared" si="5"/>
        <v>0</v>
      </c>
      <c r="Q33" s="52">
        <f t="shared" si="6"/>
        <v>0</v>
      </c>
      <c r="R33" s="51" t="e">
        <f t="shared" si="7"/>
        <v>#N/A</v>
      </c>
      <c r="U33" s="49"/>
      <c r="V33" s="50"/>
      <c r="W33" s="49"/>
      <c r="X33" s="50"/>
      <c r="Y33" s="51">
        <f t="shared" si="8"/>
        <v>0</v>
      </c>
      <c r="Z33" s="51">
        <f t="shared" si="9"/>
        <v>0</v>
      </c>
      <c r="AA33" s="52">
        <f t="shared" si="10"/>
        <v>0</v>
      </c>
      <c r="AB33" s="51" t="e">
        <f t="shared" si="11"/>
        <v>#N/A</v>
      </c>
      <c r="AE33" s="49"/>
      <c r="AF33" s="50"/>
      <c r="AG33" s="49"/>
      <c r="AH33" s="50"/>
      <c r="AI33" s="51">
        <f t="shared" si="12"/>
        <v>0</v>
      </c>
      <c r="AJ33" s="51">
        <f t="shared" si="13"/>
        <v>0</v>
      </c>
      <c r="AK33" s="52">
        <f t="shared" si="14"/>
        <v>0</v>
      </c>
      <c r="AL33" s="51" t="e">
        <f t="shared" si="15"/>
        <v>#N/A</v>
      </c>
      <c r="AO33" s="49"/>
      <c r="AP33" s="50"/>
      <c r="AQ33" s="49"/>
      <c r="AR33" s="50"/>
      <c r="AS33" s="51">
        <f t="shared" si="16"/>
        <v>0</v>
      </c>
      <c r="AT33" s="51">
        <f t="shared" si="17"/>
        <v>0</v>
      </c>
      <c r="AU33" s="52">
        <f t="shared" si="18"/>
        <v>0</v>
      </c>
      <c r="AV33" s="51" t="e">
        <f t="shared" si="19"/>
        <v>#N/A</v>
      </c>
      <c r="AY33" s="49"/>
      <c r="AZ33" s="50"/>
      <c r="BA33" s="49"/>
      <c r="BB33" s="50"/>
      <c r="BC33" s="51">
        <f t="shared" si="20"/>
        <v>0</v>
      </c>
      <c r="BD33" s="51">
        <f t="shared" si="21"/>
        <v>0</v>
      </c>
      <c r="BE33" s="52">
        <f t="shared" si="22"/>
        <v>0</v>
      </c>
      <c r="BF33" s="51" t="e">
        <f t="shared" si="23"/>
        <v>#N/A</v>
      </c>
    </row>
    <row r="34" spans="1:58" ht="15" customHeight="1" x14ac:dyDescent="0.25">
      <c r="A34" s="49"/>
      <c r="B34" s="50"/>
      <c r="C34" s="49">
        <v>15</v>
      </c>
      <c r="D34" s="50">
        <v>8.17</v>
      </c>
      <c r="E34" s="51">
        <f t="shared" si="3"/>
        <v>913.69</v>
      </c>
      <c r="F34" s="51">
        <f t="shared" si="0"/>
        <v>0</v>
      </c>
      <c r="G34" s="52">
        <f t="shared" si="1"/>
        <v>3</v>
      </c>
      <c r="H34" s="51">
        <f t="shared" si="2"/>
        <v>0</v>
      </c>
      <c r="J34" s="53"/>
      <c r="K34" s="49"/>
      <c r="L34" s="50"/>
      <c r="M34" s="49"/>
      <c r="N34" s="50"/>
      <c r="O34" s="51">
        <f t="shared" si="4"/>
        <v>0</v>
      </c>
      <c r="P34" s="51">
        <f t="shared" si="5"/>
        <v>0</v>
      </c>
      <c r="Q34" s="52">
        <f t="shared" si="6"/>
        <v>0</v>
      </c>
      <c r="R34" s="51" t="e">
        <f t="shared" si="7"/>
        <v>#N/A</v>
      </c>
      <c r="U34" s="49"/>
      <c r="V34" s="50"/>
      <c r="W34" s="49"/>
      <c r="X34" s="50"/>
      <c r="Y34" s="51">
        <f t="shared" si="8"/>
        <v>0</v>
      </c>
      <c r="Z34" s="51">
        <f t="shared" si="9"/>
        <v>0</v>
      </c>
      <c r="AA34" s="52">
        <f t="shared" si="10"/>
        <v>0</v>
      </c>
      <c r="AB34" s="51" t="e">
        <f t="shared" si="11"/>
        <v>#N/A</v>
      </c>
      <c r="AE34" s="49"/>
      <c r="AF34" s="50"/>
      <c r="AG34" s="49"/>
      <c r="AH34" s="50"/>
      <c r="AI34" s="51">
        <f t="shared" si="12"/>
        <v>0</v>
      </c>
      <c r="AJ34" s="51">
        <f t="shared" si="13"/>
        <v>0</v>
      </c>
      <c r="AK34" s="52">
        <f t="shared" si="14"/>
        <v>0</v>
      </c>
      <c r="AL34" s="51" t="e">
        <f t="shared" si="15"/>
        <v>#N/A</v>
      </c>
      <c r="AO34" s="49"/>
      <c r="AP34" s="50"/>
      <c r="AQ34" s="49"/>
      <c r="AR34" s="50"/>
      <c r="AS34" s="51">
        <f t="shared" si="16"/>
        <v>0</v>
      </c>
      <c r="AT34" s="51">
        <f t="shared" si="17"/>
        <v>0</v>
      </c>
      <c r="AU34" s="52">
        <f t="shared" si="18"/>
        <v>0</v>
      </c>
      <c r="AV34" s="51" t="e">
        <f t="shared" si="19"/>
        <v>#N/A</v>
      </c>
      <c r="AY34" s="49"/>
      <c r="AZ34" s="50"/>
      <c r="BA34" s="49"/>
      <c r="BB34" s="50"/>
      <c r="BC34" s="51">
        <f t="shared" si="20"/>
        <v>0</v>
      </c>
      <c r="BD34" s="51">
        <f t="shared" si="21"/>
        <v>0</v>
      </c>
      <c r="BE34" s="52">
        <f t="shared" si="22"/>
        <v>0</v>
      </c>
      <c r="BF34" s="51" t="e">
        <f t="shared" si="23"/>
        <v>#N/A</v>
      </c>
    </row>
    <row r="35" spans="1:58" ht="15" customHeight="1" x14ac:dyDescent="0.25">
      <c r="A35" s="49"/>
      <c r="B35" s="50"/>
      <c r="C35" s="49">
        <v>18.8</v>
      </c>
      <c r="D35" s="50">
        <v>8.31</v>
      </c>
      <c r="E35" s="51">
        <f t="shared" si="3"/>
        <v>913.55000000000007</v>
      </c>
      <c r="F35" s="51">
        <f t="shared" si="0"/>
        <v>0.13999999999998636</v>
      </c>
      <c r="G35" s="52">
        <f t="shared" si="1"/>
        <v>3.8000000000000007</v>
      </c>
      <c r="H35" s="51">
        <f t="shared" si="2"/>
        <v>0.26599999999997415</v>
      </c>
      <c r="J35" s="53"/>
      <c r="K35" s="49"/>
      <c r="L35" s="50"/>
      <c r="M35" s="49"/>
      <c r="N35" s="50"/>
      <c r="O35" s="51">
        <f t="shared" si="4"/>
        <v>0</v>
      </c>
      <c r="P35" s="51">
        <f t="shared" si="5"/>
        <v>0</v>
      </c>
      <c r="Q35" s="52">
        <f t="shared" si="6"/>
        <v>0</v>
      </c>
      <c r="R35" s="51" t="e">
        <f t="shared" si="7"/>
        <v>#N/A</v>
      </c>
      <c r="U35" s="49"/>
      <c r="V35" s="50"/>
      <c r="W35" s="49"/>
      <c r="X35" s="50"/>
      <c r="Y35" s="51">
        <f t="shared" si="8"/>
        <v>0</v>
      </c>
      <c r="Z35" s="51">
        <f t="shared" si="9"/>
        <v>0</v>
      </c>
      <c r="AA35" s="52">
        <f t="shared" si="10"/>
        <v>0</v>
      </c>
      <c r="AB35" s="51" t="e">
        <f t="shared" si="11"/>
        <v>#N/A</v>
      </c>
      <c r="AE35" s="49"/>
      <c r="AF35" s="50"/>
      <c r="AG35" s="49"/>
      <c r="AH35" s="50"/>
      <c r="AI35" s="51">
        <f t="shared" si="12"/>
        <v>0</v>
      </c>
      <c r="AJ35" s="51">
        <f t="shared" si="13"/>
        <v>0</v>
      </c>
      <c r="AK35" s="52">
        <f t="shared" si="14"/>
        <v>0</v>
      </c>
      <c r="AL35" s="51" t="e">
        <f t="shared" si="15"/>
        <v>#N/A</v>
      </c>
      <c r="AO35" s="49"/>
      <c r="AP35" s="50"/>
      <c r="AQ35" s="49"/>
      <c r="AR35" s="50"/>
      <c r="AS35" s="51">
        <f t="shared" si="16"/>
        <v>0</v>
      </c>
      <c r="AT35" s="51">
        <f t="shared" si="17"/>
        <v>0</v>
      </c>
      <c r="AU35" s="52">
        <f t="shared" si="18"/>
        <v>0</v>
      </c>
      <c r="AV35" s="51" t="e">
        <f t="shared" si="19"/>
        <v>#N/A</v>
      </c>
      <c r="AY35" s="49"/>
      <c r="AZ35" s="50"/>
      <c r="BA35" s="49"/>
      <c r="BB35" s="50"/>
      <c r="BC35" s="51">
        <f t="shared" si="20"/>
        <v>0</v>
      </c>
      <c r="BD35" s="51">
        <f t="shared" si="21"/>
        <v>0</v>
      </c>
      <c r="BE35" s="52">
        <f t="shared" si="22"/>
        <v>0</v>
      </c>
      <c r="BF35" s="51" t="e">
        <f t="shared" si="23"/>
        <v>#N/A</v>
      </c>
    </row>
    <row r="36" spans="1:58" ht="15" customHeight="1" x14ac:dyDescent="0.25">
      <c r="A36" s="49"/>
      <c r="B36" s="50" t="s">
        <v>101</v>
      </c>
      <c r="C36" s="49">
        <v>20.2</v>
      </c>
      <c r="D36" s="50">
        <v>8.17</v>
      </c>
      <c r="E36" s="51">
        <f t="shared" si="3"/>
        <v>913.69</v>
      </c>
      <c r="F36" s="51">
        <f t="shared" si="0"/>
        <v>0</v>
      </c>
      <c r="G36" s="52">
        <f t="shared" si="1"/>
        <v>1.3999999999999986</v>
      </c>
      <c r="H36" s="51">
        <f t="shared" si="2"/>
        <v>9.7999999999990345E-2</v>
      </c>
      <c r="J36" s="53"/>
      <c r="K36" s="49"/>
      <c r="L36" s="50"/>
      <c r="M36" s="49"/>
      <c r="N36" s="50"/>
      <c r="O36" s="51">
        <f t="shared" si="4"/>
        <v>0</v>
      </c>
      <c r="P36" s="51">
        <f t="shared" si="5"/>
        <v>0</v>
      </c>
      <c r="Q36" s="52">
        <f t="shared" si="6"/>
        <v>0</v>
      </c>
      <c r="R36" s="51" t="e">
        <f t="shared" si="7"/>
        <v>#N/A</v>
      </c>
      <c r="U36" s="49"/>
      <c r="V36" s="50"/>
      <c r="W36" s="49"/>
      <c r="X36" s="50"/>
      <c r="Y36" s="51">
        <f t="shared" si="8"/>
        <v>0</v>
      </c>
      <c r="Z36" s="51">
        <f t="shared" si="9"/>
        <v>0</v>
      </c>
      <c r="AA36" s="52">
        <f t="shared" si="10"/>
        <v>0</v>
      </c>
      <c r="AB36" s="51" t="e">
        <f t="shared" si="11"/>
        <v>#N/A</v>
      </c>
      <c r="AE36" s="49"/>
      <c r="AF36" s="50"/>
      <c r="AG36" s="49"/>
      <c r="AH36" s="50"/>
      <c r="AI36" s="51">
        <f t="shared" si="12"/>
        <v>0</v>
      </c>
      <c r="AJ36" s="51">
        <f t="shared" si="13"/>
        <v>0</v>
      </c>
      <c r="AK36" s="52">
        <f t="shared" si="14"/>
        <v>0</v>
      </c>
      <c r="AL36" s="51" t="e">
        <f t="shared" si="15"/>
        <v>#N/A</v>
      </c>
      <c r="AO36" s="49"/>
      <c r="AP36" s="50"/>
      <c r="AQ36" s="49"/>
      <c r="AR36" s="50"/>
      <c r="AS36" s="51">
        <f t="shared" si="16"/>
        <v>0</v>
      </c>
      <c r="AT36" s="51">
        <f t="shared" si="17"/>
        <v>0</v>
      </c>
      <c r="AU36" s="52">
        <f t="shared" si="18"/>
        <v>0</v>
      </c>
      <c r="AV36" s="51" t="e">
        <f t="shared" si="19"/>
        <v>#N/A</v>
      </c>
      <c r="AY36" s="49"/>
      <c r="AZ36" s="50"/>
      <c r="BA36" s="49"/>
      <c r="BB36" s="50"/>
      <c r="BC36" s="51">
        <f t="shared" si="20"/>
        <v>0</v>
      </c>
      <c r="BD36" s="51">
        <f t="shared" si="21"/>
        <v>0</v>
      </c>
      <c r="BE36" s="52">
        <f t="shared" si="22"/>
        <v>0</v>
      </c>
      <c r="BF36" s="51" t="e">
        <f t="shared" si="23"/>
        <v>#N/A</v>
      </c>
    </row>
    <row r="37" spans="1:58" ht="15" customHeight="1" x14ac:dyDescent="0.25">
      <c r="A37" s="49"/>
      <c r="B37" s="50"/>
      <c r="C37" s="49">
        <v>23</v>
      </c>
      <c r="D37" s="50">
        <v>8.31</v>
      </c>
      <c r="E37" s="51">
        <f t="shared" si="3"/>
        <v>913.55000000000007</v>
      </c>
      <c r="F37" s="51">
        <f t="shared" si="0"/>
        <v>0.13999999999998636</v>
      </c>
      <c r="G37" s="52">
        <f t="shared" si="1"/>
        <v>2.8000000000000007</v>
      </c>
      <c r="H37" s="51">
        <f t="shared" si="2"/>
        <v>0.19599999999998094</v>
      </c>
      <c r="J37" s="53"/>
      <c r="K37" s="49"/>
      <c r="L37" s="50"/>
      <c r="M37" s="49"/>
      <c r="N37" s="50"/>
      <c r="O37" s="51">
        <f t="shared" si="4"/>
        <v>0</v>
      </c>
      <c r="P37" s="51">
        <f t="shared" si="5"/>
        <v>0</v>
      </c>
      <c r="Q37" s="52">
        <f t="shared" si="6"/>
        <v>0</v>
      </c>
      <c r="R37" s="51" t="e">
        <f t="shared" si="7"/>
        <v>#N/A</v>
      </c>
      <c r="U37" s="49"/>
      <c r="V37" s="50"/>
      <c r="W37" s="49"/>
      <c r="X37" s="50"/>
      <c r="Y37" s="51">
        <f t="shared" si="8"/>
        <v>0</v>
      </c>
      <c r="Z37" s="51">
        <f t="shared" si="9"/>
        <v>0</v>
      </c>
      <c r="AA37" s="52">
        <f t="shared" si="10"/>
        <v>0</v>
      </c>
      <c r="AB37" s="51" t="e">
        <f t="shared" si="11"/>
        <v>#N/A</v>
      </c>
      <c r="AE37" s="49"/>
      <c r="AF37" s="50"/>
      <c r="AG37" s="49"/>
      <c r="AH37" s="50"/>
      <c r="AI37" s="51">
        <f t="shared" si="12"/>
        <v>0</v>
      </c>
      <c r="AJ37" s="51">
        <f t="shared" si="13"/>
        <v>0</v>
      </c>
      <c r="AK37" s="52">
        <f t="shared" si="14"/>
        <v>0</v>
      </c>
      <c r="AL37" s="51" t="e">
        <f t="shared" si="15"/>
        <v>#N/A</v>
      </c>
      <c r="AO37" s="49"/>
      <c r="AP37" s="50"/>
      <c r="AQ37" s="49"/>
      <c r="AR37" s="50"/>
      <c r="AS37" s="51">
        <f t="shared" si="16"/>
        <v>0</v>
      </c>
      <c r="AT37" s="51">
        <f t="shared" si="17"/>
        <v>0</v>
      </c>
      <c r="AU37" s="52">
        <f t="shared" si="18"/>
        <v>0</v>
      </c>
      <c r="AV37" s="51" t="e">
        <f t="shared" si="19"/>
        <v>#N/A</v>
      </c>
      <c r="AY37" s="49"/>
      <c r="AZ37" s="50"/>
      <c r="BA37" s="49"/>
      <c r="BB37" s="50"/>
      <c r="BC37" s="51">
        <f t="shared" si="20"/>
        <v>0</v>
      </c>
      <c r="BD37" s="51">
        <f t="shared" si="21"/>
        <v>0</v>
      </c>
      <c r="BE37" s="52">
        <f t="shared" si="22"/>
        <v>0</v>
      </c>
      <c r="BF37" s="51" t="e">
        <f t="shared" si="23"/>
        <v>#N/A</v>
      </c>
    </row>
    <row r="38" spans="1:58" ht="15" customHeight="1" x14ac:dyDescent="0.25">
      <c r="A38" s="49"/>
      <c r="B38" s="50"/>
      <c r="C38" s="49">
        <v>24.3</v>
      </c>
      <c r="D38" s="50">
        <v>8.51</v>
      </c>
      <c r="E38" s="51">
        <f t="shared" si="3"/>
        <v>913.35</v>
      </c>
      <c r="F38" s="51">
        <f t="shared" si="0"/>
        <v>0.34000000000003183</v>
      </c>
      <c r="G38" s="52">
        <f t="shared" si="1"/>
        <v>1.3000000000000007</v>
      </c>
      <c r="H38" s="51">
        <f t="shared" si="2"/>
        <v>0.31200000000001199</v>
      </c>
      <c r="J38" s="53"/>
      <c r="K38" s="49"/>
      <c r="L38" s="50"/>
      <c r="M38" s="49"/>
      <c r="N38" s="50"/>
      <c r="O38" s="51">
        <f t="shared" si="4"/>
        <v>0</v>
      </c>
      <c r="P38" s="51">
        <f t="shared" si="5"/>
        <v>0</v>
      </c>
      <c r="Q38" s="52">
        <f t="shared" si="6"/>
        <v>0</v>
      </c>
      <c r="R38" s="51" t="e">
        <f t="shared" si="7"/>
        <v>#N/A</v>
      </c>
      <c r="U38" s="49"/>
      <c r="V38" s="50"/>
      <c r="W38" s="49"/>
      <c r="X38" s="50"/>
      <c r="Y38" s="51">
        <f t="shared" si="8"/>
        <v>0</v>
      </c>
      <c r="Z38" s="51">
        <f t="shared" si="9"/>
        <v>0</v>
      </c>
      <c r="AA38" s="52">
        <f t="shared" si="10"/>
        <v>0</v>
      </c>
      <c r="AB38" s="51" t="e">
        <f t="shared" si="11"/>
        <v>#N/A</v>
      </c>
      <c r="AE38" s="49"/>
      <c r="AF38" s="50"/>
      <c r="AG38" s="49"/>
      <c r="AH38" s="50"/>
      <c r="AI38" s="51">
        <f t="shared" si="12"/>
        <v>0</v>
      </c>
      <c r="AJ38" s="51">
        <f t="shared" si="13"/>
        <v>0</v>
      </c>
      <c r="AK38" s="52">
        <f t="shared" si="14"/>
        <v>0</v>
      </c>
      <c r="AL38" s="51" t="e">
        <f t="shared" si="15"/>
        <v>#N/A</v>
      </c>
      <c r="AO38" s="49"/>
      <c r="AP38" s="50"/>
      <c r="AQ38" s="49"/>
      <c r="AR38" s="50"/>
      <c r="AS38" s="51">
        <f t="shared" si="16"/>
        <v>0</v>
      </c>
      <c r="AT38" s="51">
        <f t="shared" si="17"/>
        <v>0</v>
      </c>
      <c r="AU38" s="52">
        <f t="shared" si="18"/>
        <v>0</v>
      </c>
      <c r="AV38" s="51" t="e">
        <f t="shared" si="19"/>
        <v>#N/A</v>
      </c>
      <c r="AY38" s="49"/>
      <c r="AZ38" s="50"/>
      <c r="BA38" s="49"/>
      <c r="BB38" s="50"/>
      <c r="BC38" s="51">
        <f t="shared" si="20"/>
        <v>0</v>
      </c>
      <c r="BD38" s="51">
        <f t="shared" si="21"/>
        <v>0</v>
      </c>
      <c r="BE38" s="52">
        <f t="shared" si="22"/>
        <v>0</v>
      </c>
      <c r="BF38" s="51" t="e">
        <f t="shared" si="23"/>
        <v>#N/A</v>
      </c>
    </row>
    <row r="39" spans="1:58" ht="15" customHeight="1" x14ac:dyDescent="0.25">
      <c r="A39" s="49"/>
      <c r="B39" s="50"/>
      <c r="C39" s="49">
        <v>25.8</v>
      </c>
      <c r="D39" s="50">
        <v>8.8000000000000007</v>
      </c>
      <c r="E39" s="51">
        <f t="shared" si="3"/>
        <v>913.06000000000006</v>
      </c>
      <c r="F39" s="51">
        <f t="shared" si="0"/>
        <v>0.62999999999999545</v>
      </c>
      <c r="G39" s="52">
        <f t="shared" si="1"/>
        <v>1.5</v>
      </c>
      <c r="H39" s="51">
        <f t="shared" si="2"/>
        <v>0.72750000000002046</v>
      </c>
      <c r="J39" s="53"/>
      <c r="K39" s="49"/>
      <c r="L39" s="50"/>
      <c r="M39" s="49"/>
      <c r="N39" s="50"/>
      <c r="O39" s="51">
        <f t="shared" si="4"/>
        <v>0</v>
      </c>
      <c r="P39" s="51">
        <f t="shared" si="5"/>
        <v>0</v>
      </c>
      <c r="Q39" s="52">
        <f t="shared" si="6"/>
        <v>0</v>
      </c>
      <c r="R39" s="51" t="e">
        <f t="shared" si="7"/>
        <v>#N/A</v>
      </c>
      <c r="U39" s="49"/>
      <c r="V39" s="50"/>
      <c r="W39" s="49"/>
      <c r="X39" s="50"/>
      <c r="Y39" s="51">
        <f t="shared" si="8"/>
        <v>0</v>
      </c>
      <c r="Z39" s="51">
        <f t="shared" si="9"/>
        <v>0</v>
      </c>
      <c r="AA39" s="52">
        <f t="shared" si="10"/>
        <v>0</v>
      </c>
      <c r="AB39" s="51" t="e">
        <f t="shared" si="11"/>
        <v>#N/A</v>
      </c>
      <c r="AE39" s="49"/>
      <c r="AF39" s="50"/>
      <c r="AG39" s="49"/>
      <c r="AH39" s="50"/>
      <c r="AI39" s="51">
        <f t="shared" si="12"/>
        <v>0</v>
      </c>
      <c r="AJ39" s="51">
        <f t="shared" si="13"/>
        <v>0</v>
      </c>
      <c r="AK39" s="52">
        <f t="shared" si="14"/>
        <v>0</v>
      </c>
      <c r="AL39" s="51" t="e">
        <f t="shared" si="15"/>
        <v>#N/A</v>
      </c>
      <c r="AO39" s="49"/>
      <c r="AP39" s="50"/>
      <c r="AQ39" s="49"/>
      <c r="AR39" s="50"/>
      <c r="AS39" s="51">
        <f t="shared" si="16"/>
        <v>0</v>
      </c>
      <c r="AT39" s="51">
        <f t="shared" si="17"/>
        <v>0</v>
      </c>
      <c r="AU39" s="52">
        <f t="shared" si="18"/>
        <v>0</v>
      </c>
      <c r="AV39" s="51" t="e">
        <f t="shared" si="19"/>
        <v>#N/A</v>
      </c>
      <c r="AY39" s="49"/>
      <c r="AZ39" s="50"/>
      <c r="BA39" s="49"/>
      <c r="BB39" s="50"/>
      <c r="BC39" s="51">
        <f t="shared" si="20"/>
        <v>0</v>
      </c>
      <c r="BD39" s="51">
        <f t="shared" si="21"/>
        <v>0</v>
      </c>
      <c r="BE39" s="52">
        <f t="shared" si="22"/>
        <v>0</v>
      </c>
      <c r="BF39" s="51" t="e">
        <f t="shared" si="23"/>
        <v>#N/A</v>
      </c>
    </row>
    <row r="40" spans="1:58" ht="15" customHeight="1" x14ac:dyDescent="0.25">
      <c r="A40" s="49"/>
      <c r="B40" s="50"/>
      <c r="C40" s="49">
        <v>27.8</v>
      </c>
      <c r="D40" s="50">
        <v>8.86</v>
      </c>
      <c r="E40" s="51">
        <f t="shared" si="3"/>
        <v>913</v>
      </c>
      <c r="F40" s="51">
        <f t="shared" si="0"/>
        <v>0.69000000000005457</v>
      </c>
      <c r="G40" s="52">
        <f t="shared" si="1"/>
        <v>2</v>
      </c>
      <c r="H40" s="51">
        <f t="shared" si="2"/>
        <v>1.32000000000005</v>
      </c>
      <c r="J40" s="53"/>
      <c r="K40" s="49"/>
      <c r="L40" s="50"/>
      <c r="M40" s="49"/>
      <c r="N40" s="50"/>
      <c r="O40" s="51">
        <f t="shared" si="4"/>
        <v>0</v>
      </c>
      <c r="P40" s="51">
        <f t="shared" si="5"/>
        <v>0</v>
      </c>
      <c r="Q40" s="52">
        <f t="shared" si="6"/>
        <v>0</v>
      </c>
      <c r="R40" s="51" t="e">
        <f t="shared" si="7"/>
        <v>#N/A</v>
      </c>
      <c r="U40" s="49"/>
      <c r="V40" s="50"/>
      <c r="W40" s="49"/>
      <c r="X40" s="50"/>
      <c r="Y40" s="51">
        <f t="shared" si="8"/>
        <v>0</v>
      </c>
      <c r="Z40" s="51">
        <f t="shared" si="9"/>
        <v>0</v>
      </c>
      <c r="AA40" s="52">
        <f t="shared" si="10"/>
        <v>0</v>
      </c>
      <c r="AB40" s="51" t="e">
        <f t="shared" si="11"/>
        <v>#N/A</v>
      </c>
      <c r="AE40" s="49"/>
      <c r="AF40" s="50"/>
      <c r="AG40" s="49"/>
      <c r="AH40" s="50"/>
      <c r="AI40" s="51">
        <f t="shared" si="12"/>
        <v>0</v>
      </c>
      <c r="AJ40" s="51">
        <f t="shared" si="13"/>
        <v>0</v>
      </c>
      <c r="AK40" s="52">
        <f t="shared" si="14"/>
        <v>0</v>
      </c>
      <c r="AL40" s="51" t="e">
        <f t="shared" si="15"/>
        <v>#N/A</v>
      </c>
      <c r="AO40" s="49"/>
      <c r="AP40" s="50"/>
      <c r="AQ40" s="49"/>
      <c r="AR40" s="50"/>
      <c r="AS40" s="51">
        <f t="shared" si="16"/>
        <v>0</v>
      </c>
      <c r="AT40" s="51">
        <f t="shared" si="17"/>
        <v>0</v>
      </c>
      <c r="AU40" s="52">
        <f t="shared" si="18"/>
        <v>0</v>
      </c>
      <c r="AV40" s="51" t="e">
        <f t="shared" si="19"/>
        <v>#N/A</v>
      </c>
      <c r="AY40" s="49"/>
      <c r="AZ40" s="50"/>
      <c r="BA40" s="49"/>
      <c r="BB40" s="50"/>
      <c r="BC40" s="51">
        <f t="shared" si="20"/>
        <v>0</v>
      </c>
      <c r="BD40" s="51">
        <f t="shared" si="21"/>
        <v>0</v>
      </c>
      <c r="BE40" s="52">
        <f t="shared" si="22"/>
        <v>0</v>
      </c>
      <c r="BF40" s="51" t="e">
        <f t="shared" si="23"/>
        <v>#N/A</v>
      </c>
    </row>
    <row r="41" spans="1:58" ht="15" customHeight="1" x14ac:dyDescent="0.25">
      <c r="A41" s="49"/>
      <c r="B41" s="50"/>
      <c r="C41" s="49">
        <v>27.8</v>
      </c>
      <c r="D41" s="50">
        <v>9.6</v>
      </c>
      <c r="E41" s="51">
        <f t="shared" si="3"/>
        <v>912.26</v>
      </c>
      <c r="F41" s="51">
        <f t="shared" si="0"/>
        <v>1.4300000000000637</v>
      </c>
      <c r="G41" s="52">
        <f t="shared" si="1"/>
        <v>0</v>
      </c>
      <c r="H41" s="51">
        <f t="shared" si="2"/>
        <v>0</v>
      </c>
      <c r="J41" s="53"/>
      <c r="K41" s="49"/>
      <c r="L41" s="50"/>
      <c r="M41" s="49"/>
      <c r="N41" s="50"/>
      <c r="O41" s="51">
        <f t="shared" si="4"/>
        <v>0</v>
      </c>
      <c r="P41" s="51">
        <f t="shared" si="5"/>
        <v>0</v>
      </c>
      <c r="Q41" s="52">
        <f t="shared" si="6"/>
        <v>0</v>
      </c>
      <c r="R41" s="51" t="e">
        <f t="shared" si="7"/>
        <v>#N/A</v>
      </c>
      <c r="U41" s="49"/>
      <c r="V41" s="50"/>
      <c r="W41" s="49"/>
      <c r="X41" s="50"/>
      <c r="Y41" s="51">
        <f t="shared" si="8"/>
        <v>0</v>
      </c>
      <c r="Z41" s="51">
        <f t="shared" si="9"/>
        <v>0</v>
      </c>
      <c r="AA41" s="52">
        <f t="shared" si="10"/>
        <v>0</v>
      </c>
      <c r="AB41" s="51" t="e">
        <f t="shared" si="11"/>
        <v>#N/A</v>
      </c>
      <c r="AE41" s="49"/>
      <c r="AF41" s="50"/>
      <c r="AG41" s="49"/>
      <c r="AH41" s="50"/>
      <c r="AI41" s="51">
        <f t="shared" si="12"/>
        <v>0</v>
      </c>
      <c r="AJ41" s="51">
        <f t="shared" si="13"/>
        <v>0</v>
      </c>
      <c r="AK41" s="52">
        <f t="shared" si="14"/>
        <v>0</v>
      </c>
      <c r="AL41" s="51" t="e">
        <f t="shared" si="15"/>
        <v>#N/A</v>
      </c>
      <c r="AO41" s="49"/>
      <c r="AP41" s="50"/>
      <c r="AQ41" s="49"/>
      <c r="AR41" s="50"/>
      <c r="AS41" s="51">
        <f t="shared" si="16"/>
        <v>0</v>
      </c>
      <c r="AT41" s="51">
        <f t="shared" si="17"/>
        <v>0</v>
      </c>
      <c r="AU41" s="52">
        <f t="shared" si="18"/>
        <v>0</v>
      </c>
      <c r="AV41" s="51" t="e">
        <f t="shared" si="19"/>
        <v>#N/A</v>
      </c>
      <c r="AY41" s="49"/>
      <c r="AZ41" s="50"/>
      <c r="BA41" s="49"/>
      <c r="BB41" s="50"/>
      <c r="BC41" s="51">
        <f t="shared" si="20"/>
        <v>0</v>
      </c>
      <c r="BD41" s="51">
        <f t="shared" si="21"/>
        <v>0</v>
      </c>
      <c r="BE41" s="52">
        <f t="shared" si="22"/>
        <v>0</v>
      </c>
      <c r="BF41" s="51" t="e">
        <f t="shared" si="23"/>
        <v>#N/A</v>
      </c>
    </row>
    <row r="42" spans="1:58" ht="15" customHeight="1" x14ac:dyDescent="0.25">
      <c r="A42" s="49"/>
      <c r="B42" s="50"/>
      <c r="C42" s="49">
        <v>29.2</v>
      </c>
      <c r="D42" s="50">
        <v>9.81</v>
      </c>
      <c r="E42" s="51">
        <f t="shared" si="3"/>
        <v>912.05000000000007</v>
      </c>
      <c r="F42" s="51">
        <f t="shared" si="0"/>
        <v>1.6399999999999864</v>
      </c>
      <c r="G42" s="52">
        <f t="shared" si="1"/>
        <v>1.3999999999999986</v>
      </c>
      <c r="H42" s="51">
        <f t="shared" si="2"/>
        <v>2.1490000000000329</v>
      </c>
      <c r="J42" s="53"/>
      <c r="K42" s="49"/>
      <c r="L42" s="50"/>
      <c r="M42" s="49"/>
      <c r="N42" s="50"/>
      <c r="O42" s="51">
        <f t="shared" si="4"/>
        <v>0</v>
      </c>
      <c r="P42" s="51">
        <f t="shared" si="5"/>
        <v>0</v>
      </c>
      <c r="Q42" s="52">
        <f t="shared" si="6"/>
        <v>0</v>
      </c>
      <c r="R42" s="51" t="e">
        <f t="shared" si="7"/>
        <v>#N/A</v>
      </c>
      <c r="U42" s="49"/>
      <c r="V42" s="50"/>
      <c r="W42" s="49"/>
      <c r="X42" s="50"/>
      <c r="Y42" s="51">
        <f t="shared" si="8"/>
        <v>0</v>
      </c>
      <c r="Z42" s="51">
        <f t="shared" si="9"/>
        <v>0</v>
      </c>
      <c r="AA42" s="52">
        <f t="shared" si="10"/>
        <v>0</v>
      </c>
      <c r="AB42" s="51" t="e">
        <f t="shared" si="11"/>
        <v>#N/A</v>
      </c>
      <c r="AE42" s="49"/>
      <c r="AF42" s="50"/>
      <c r="AG42" s="49"/>
      <c r="AH42" s="50"/>
      <c r="AI42" s="51">
        <f t="shared" si="12"/>
        <v>0</v>
      </c>
      <c r="AJ42" s="51">
        <f t="shared" si="13"/>
        <v>0</v>
      </c>
      <c r="AK42" s="52">
        <f t="shared" si="14"/>
        <v>0</v>
      </c>
      <c r="AL42" s="51" t="e">
        <f t="shared" si="15"/>
        <v>#N/A</v>
      </c>
      <c r="AO42" s="49"/>
      <c r="AP42" s="50"/>
      <c r="AQ42" s="49"/>
      <c r="AR42" s="50"/>
      <c r="AS42" s="51">
        <f t="shared" si="16"/>
        <v>0</v>
      </c>
      <c r="AT42" s="51">
        <f t="shared" si="17"/>
        <v>0</v>
      </c>
      <c r="AU42" s="52">
        <f t="shared" si="18"/>
        <v>0</v>
      </c>
      <c r="AV42" s="51" t="e">
        <f t="shared" si="19"/>
        <v>#N/A</v>
      </c>
      <c r="AY42" s="49"/>
      <c r="AZ42" s="50"/>
      <c r="BA42" s="49"/>
      <c r="BB42" s="50"/>
      <c r="BC42" s="51">
        <f t="shared" si="20"/>
        <v>0</v>
      </c>
      <c r="BD42" s="51">
        <f t="shared" si="21"/>
        <v>0</v>
      </c>
      <c r="BE42" s="52">
        <f t="shared" si="22"/>
        <v>0</v>
      </c>
      <c r="BF42" s="51" t="e">
        <f t="shared" si="23"/>
        <v>#N/A</v>
      </c>
    </row>
    <row r="43" spans="1:58" ht="15" customHeight="1" x14ac:dyDescent="0.25">
      <c r="A43" s="49"/>
      <c r="B43" s="50"/>
      <c r="C43" s="49">
        <v>31.8</v>
      </c>
      <c r="D43" s="50">
        <v>10.08</v>
      </c>
      <c r="E43" s="51">
        <f t="shared" si="3"/>
        <v>911.78</v>
      </c>
      <c r="F43" s="51">
        <f t="shared" si="0"/>
        <v>1.9100000000000819</v>
      </c>
      <c r="G43" s="52">
        <f t="shared" si="1"/>
        <v>2.6000000000000014</v>
      </c>
      <c r="H43" s="51">
        <f t="shared" si="2"/>
        <v>4.6150000000000908</v>
      </c>
      <c r="J43" s="53"/>
      <c r="K43" s="49"/>
      <c r="L43" s="50"/>
      <c r="M43" s="49"/>
      <c r="N43" s="50"/>
      <c r="O43" s="51">
        <f t="shared" si="4"/>
        <v>0</v>
      </c>
      <c r="P43" s="51">
        <f t="shared" si="5"/>
        <v>0</v>
      </c>
      <c r="Q43" s="52">
        <f t="shared" si="6"/>
        <v>0</v>
      </c>
      <c r="R43" s="51" t="e">
        <f t="shared" si="7"/>
        <v>#N/A</v>
      </c>
      <c r="U43" s="49"/>
      <c r="V43" s="50"/>
      <c r="W43" s="49"/>
      <c r="X43" s="50"/>
      <c r="Y43" s="51">
        <f t="shared" si="8"/>
        <v>0</v>
      </c>
      <c r="Z43" s="51">
        <f t="shared" si="9"/>
        <v>0</v>
      </c>
      <c r="AA43" s="52">
        <f t="shared" si="10"/>
        <v>0</v>
      </c>
      <c r="AB43" s="51" t="e">
        <f t="shared" si="11"/>
        <v>#N/A</v>
      </c>
      <c r="AE43" s="49"/>
      <c r="AF43" s="50"/>
      <c r="AG43" s="49"/>
      <c r="AH43" s="50"/>
      <c r="AI43" s="51">
        <f t="shared" si="12"/>
        <v>0</v>
      </c>
      <c r="AJ43" s="51">
        <f t="shared" si="13"/>
        <v>0</v>
      </c>
      <c r="AK43" s="52">
        <f t="shared" si="14"/>
        <v>0</v>
      </c>
      <c r="AL43" s="51" t="e">
        <f t="shared" si="15"/>
        <v>#N/A</v>
      </c>
      <c r="AO43" s="49"/>
      <c r="AP43" s="50"/>
      <c r="AQ43" s="49"/>
      <c r="AR43" s="50"/>
      <c r="AS43" s="51">
        <f t="shared" si="16"/>
        <v>0</v>
      </c>
      <c r="AT43" s="51">
        <f t="shared" si="17"/>
        <v>0</v>
      </c>
      <c r="AU43" s="52">
        <f t="shared" si="18"/>
        <v>0</v>
      </c>
      <c r="AV43" s="51" t="e">
        <f t="shared" si="19"/>
        <v>#N/A</v>
      </c>
      <c r="AY43" s="49"/>
      <c r="AZ43" s="50"/>
      <c r="BA43" s="49"/>
      <c r="BB43" s="50"/>
      <c r="BC43" s="51">
        <f t="shared" si="20"/>
        <v>0</v>
      </c>
      <c r="BD43" s="51">
        <f t="shared" si="21"/>
        <v>0</v>
      </c>
      <c r="BE43" s="52">
        <f t="shared" si="22"/>
        <v>0</v>
      </c>
      <c r="BF43" s="51" t="e">
        <f t="shared" si="23"/>
        <v>#N/A</v>
      </c>
    </row>
    <row r="44" spans="1:58" ht="15" customHeight="1" x14ac:dyDescent="0.25">
      <c r="A44" s="49" t="s">
        <v>96</v>
      </c>
      <c r="B44" s="50"/>
      <c r="C44" s="49">
        <v>34.6</v>
      </c>
      <c r="D44" s="50">
        <v>10.34</v>
      </c>
      <c r="E44" s="51">
        <f t="shared" si="3"/>
        <v>911.52</v>
      </c>
      <c r="F44" s="51">
        <f t="shared" si="0"/>
        <v>2.1700000000000728</v>
      </c>
      <c r="G44" s="52">
        <f t="shared" si="1"/>
        <v>2.8000000000000007</v>
      </c>
      <c r="H44" s="51">
        <f t="shared" si="2"/>
        <v>5.7120000000002182</v>
      </c>
      <c r="J44" s="53"/>
      <c r="K44" s="49"/>
      <c r="L44" s="50"/>
      <c r="M44" s="49"/>
      <c r="N44" s="50"/>
      <c r="O44" s="51">
        <f t="shared" si="4"/>
        <v>0</v>
      </c>
      <c r="P44" s="51">
        <f t="shared" si="5"/>
        <v>0</v>
      </c>
      <c r="Q44" s="52">
        <f t="shared" si="6"/>
        <v>0</v>
      </c>
      <c r="R44" s="51" t="e">
        <f t="shared" si="7"/>
        <v>#N/A</v>
      </c>
      <c r="U44" s="49"/>
      <c r="V44" s="50"/>
      <c r="W44" s="49"/>
      <c r="X44" s="50"/>
      <c r="Y44" s="51">
        <f t="shared" si="8"/>
        <v>0</v>
      </c>
      <c r="Z44" s="51">
        <f t="shared" si="9"/>
        <v>0</v>
      </c>
      <c r="AA44" s="52">
        <f t="shared" si="10"/>
        <v>0</v>
      </c>
      <c r="AB44" s="51" t="e">
        <f t="shared" si="11"/>
        <v>#N/A</v>
      </c>
      <c r="AE44" s="49"/>
      <c r="AF44" s="50"/>
      <c r="AG44" s="49"/>
      <c r="AH44" s="50"/>
      <c r="AI44" s="51">
        <f t="shared" si="12"/>
        <v>0</v>
      </c>
      <c r="AJ44" s="51">
        <f t="shared" si="13"/>
        <v>0</v>
      </c>
      <c r="AK44" s="52">
        <f t="shared" si="14"/>
        <v>0</v>
      </c>
      <c r="AL44" s="51" t="e">
        <f t="shared" si="15"/>
        <v>#N/A</v>
      </c>
      <c r="AO44" s="49"/>
      <c r="AP44" s="50"/>
      <c r="AQ44" s="49"/>
      <c r="AR44" s="50"/>
      <c r="AS44" s="51">
        <f t="shared" si="16"/>
        <v>0</v>
      </c>
      <c r="AT44" s="51">
        <f t="shared" si="17"/>
        <v>0</v>
      </c>
      <c r="AU44" s="52">
        <f t="shared" si="18"/>
        <v>0</v>
      </c>
      <c r="AV44" s="51" t="e">
        <f t="shared" si="19"/>
        <v>#N/A</v>
      </c>
      <c r="AY44" s="49"/>
      <c r="AZ44" s="50"/>
      <c r="BA44" s="49"/>
      <c r="BB44" s="50"/>
      <c r="BC44" s="51">
        <f t="shared" si="20"/>
        <v>0</v>
      </c>
      <c r="BD44" s="51">
        <f t="shared" si="21"/>
        <v>0</v>
      </c>
      <c r="BE44" s="52">
        <f t="shared" si="22"/>
        <v>0</v>
      </c>
      <c r="BF44" s="51" t="e">
        <f t="shared" si="23"/>
        <v>#N/A</v>
      </c>
    </row>
    <row r="45" spans="1:58" ht="15" customHeight="1" x14ac:dyDescent="0.25">
      <c r="A45" s="49"/>
      <c r="B45" s="50"/>
      <c r="C45" s="49">
        <v>36.299999999999997</v>
      </c>
      <c r="D45" s="50">
        <v>10.45</v>
      </c>
      <c r="E45" s="51">
        <f t="shared" si="3"/>
        <v>911.41</v>
      </c>
      <c r="F45" s="51">
        <f t="shared" si="0"/>
        <v>2.2800000000000864</v>
      </c>
      <c r="G45" s="52">
        <f t="shared" si="1"/>
        <v>1.6999999999999957</v>
      </c>
      <c r="H45" s="51">
        <f t="shared" si="2"/>
        <v>3.7825000000001259</v>
      </c>
      <c r="J45" s="53"/>
      <c r="K45" s="49"/>
      <c r="L45" s="50"/>
      <c r="M45" s="49"/>
      <c r="N45" s="50"/>
      <c r="O45" s="51">
        <f t="shared" si="4"/>
        <v>0</v>
      </c>
      <c r="P45" s="51">
        <f t="shared" si="5"/>
        <v>0</v>
      </c>
      <c r="Q45" s="52">
        <f t="shared" si="6"/>
        <v>0</v>
      </c>
      <c r="R45" s="51" t="e">
        <f t="shared" si="7"/>
        <v>#N/A</v>
      </c>
      <c r="U45" s="49"/>
      <c r="V45" s="50"/>
      <c r="W45" s="49"/>
      <c r="X45" s="50"/>
      <c r="Y45" s="51">
        <f t="shared" si="8"/>
        <v>0</v>
      </c>
      <c r="Z45" s="51">
        <f t="shared" si="9"/>
        <v>0</v>
      </c>
      <c r="AA45" s="52">
        <f t="shared" si="10"/>
        <v>0</v>
      </c>
      <c r="AB45" s="51" t="e">
        <f t="shared" si="11"/>
        <v>#N/A</v>
      </c>
      <c r="AE45" s="49"/>
      <c r="AF45" s="50"/>
      <c r="AG45" s="49"/>
      <c r="AH45" s="50"/>
      <c r="AI45" s="51">
        <f t="shared" si="12"/>
        <v>0</v>
      </c>
      <c r="AJ45" s="51">
        <f t="shared" si="13"/>
        <v>0</v>
      </c>
      <c r="AK45" s="52">
        <f t="shared" si="14"/>
        <v>0</v>
      </c>
      <c r="AL45" s="51" t="e">
        <f t="shared" si="15"/>
        <v>#N/A</v>
      </c>
      <c r="AO45" s="49"/>
      <c r="AP45" s="50"/>
      <c r="AQ45" s="49"/>
      <c r="AR45" s="50"/>
      <c r="AS45" s="51">
        <f t="shared" si="16"/>
        <v>0</v>
      </c>
      <c r="AT45" s="51">
        <f t="shared" si="17"/>
        <v>0</v>
      </c>
      <c r="AU45" s="52">
        <f t="shared" si="18"/>
        <v>0</v>
      </c>
      <c r="AV45" s="51" t="e">
        <f t="shared" si="19"/>
        <v>#N/A</v>
      </c>
      <c r="AY45" s="49"/>
      <c r="AZ45" s="50"/>
      <c r="BA45" s="49"/>
      <c r="BB45" s="50"/>
      <c r="BC45" s="51">
        <f t="shared" si="20"/>
        <v>0</v>
      </c>
      <c r="BD45" s="51">
        <f t="shared" si="21"/>
        <v>0</v>
      </c>
      <c r="BE45" s="52">
        <f t="shared" si="22"/>
        <v>0</v>
      </c>
      <c r="BF45" s="51" t="e">
        <f t="shared" si="23"/>
        <v>#N/A</v>
      </c>
    </row>
    <row r="46" spans="1:58" ht="15" customHeight="1" x14ac:dyDescent="0.25">
      <c r="A46" s="49"/>
      <c r="B46" s="50"/>
      <c r="C46" s="49">
        <v>37</v>
      </c>
      <c r="D46" s="50">
        <v>10.54</v>
      </c>
      <c r="E46" s="51">
        <f t="shared" si="3"/>
        <v>911.32</v>
      </c>
      <c r="F46" s="51">
        <f t="shared" si="0"/>
        <v>2.3700000000000045</v>
      </c>
      <c r="G46" s="52">
        <f t="shared" si="1"/>
        <v>0.70000000000000284</v>
      </c>
      <c r="H46" s="51">
        <f t="shared" si="2"/>
        <v>1.6275000000000384</v>
      </c>
      <c r="J46" s="53"/>
      <c r="K46" s="49"/>
      <c r="L46" s="50"/>
      <c r="M46" s="49"/>
      <c r="N46" s="50"/>
      <c r="O46" s="51">
        <f t="shared" si="4"/>
        <v>0</v>
      </c>
      <c r="P46" s="51">
        <f t="shared" si="5"/>
        <v>0</v>
      </c>
      <c r="Q46" s="52">
        <f t="shared" si="6"/>
        <v>0</v>
      </c>
      <c r="R46" s="51" t="e">
        <f t="shared" si="7"/>
        <v>#N/A</v>
      </c>
      <c r="U46" s="49"/>
      <c r="V46" s="50"/>
      <c r="W46" s="49"/>
      <c r="X46" s="50"/>
      <c r="Y46" s="51">
        <f t="shared" si="8"/>
        <v>0</v>
      </c>
      <c r="Z46" s="51">
        <f t="shared" si="9"/>
        <v>0</v>
      </c>
      <c r="AA46" s="52">
        <f t="shared" si="10"/>
        <v>0</v>
      </c>
      <c r="AB46" s="51" t="e">
        <f t="shared" si="11"/>
        <v>#N/A</v>
      </c>
      <c r="AE46" s="49"/>
      <c r="AF46" s="50"/>
      <c r="AG46" s="49"/>
      <c r="AH46" s="50"/>
      <c r="AI46" s="51">
        <f t="shared" si="12"/>
        <v>0</v>
      </c>
      <c r="AJ46" s="51">
        <f t="shared" si="13"/>
        <v>0</v>
      </c>
      <c r="AK46" s="52">
        <f t="shared" si="14"/>
        <v>0</v>
      </c>
      <c r="AL46" s="51" t="e">
        <f t="shared" si="15"/>
        <v>#N/A</v>
      </c>
      <c r="AO46" s="49"/>
      <c r="AP46" s="50"/>
      <c r="AQ46" s="49"/>
      <c r="AR46" s="50"/>
      <c r="AS46" s="51">
        <f t="shared" si="16"/>
        <v>0</v>
      </c>
      <c r="AT46" s="51">
        <f t="shared" si="17"/>
        <v>0</v>
      </c>
      <c r="AU46" s="52">
        <f t="shared" si="18"/>
        <v>0</v>
      </c>
      <c r="AV46" s="51" t="e">
        <f t="shared" si="19"/>
        <v>#N/A</v>
      </c>
      <c r="AY46" s="49"/>
      <c r="AZ46" s="50"/>
      <c r="BA46" s="49"/>
      <c r="BB46" s="50"/>
      <c r="BC46" s="51">
        <f t="shared" si="20"/>
        <v>0</v>
      </c>
      <c r="BD46" s="51">
        <f t="shared" si="21"/>
        <v>0</v>
      </c>
      <c r="BE46" s="52">
        <f t="shared" si="22"/>
        <v>0</v>
      </c>
      <c r="BF46" s="51" t="e">
        <f t="shared" si="23"/>
        <v>#N/A</v>
      </c>
    </row>
    <row r="47" spans="1:58" ht="15" customHeight="1" x14ac:dyDescent="0.25">
      <c r="A47" s="49"/>
      <c r="B47" s="50"/>
      <c r="C47" s="49">
        <v>38</v>
      </c>
      <c r="D47" s="50">
        <v>10.43</v>
      </c>
      <c r="E47" s="51">
        <f t="shared" si="3"/>
        <v>911.43000000000006</v>
      </c>
      <c r="F47" s="51">
        <f t="shared" si="0"/>
        <v>2.2599999999999909</v>
      </c>
      <c r="G47" s="52">
        <f t="shared" si="1"/>
        <v>1</v>
      </c>
      <c r="H47" s="51">
        <f t="shared" si="2"/>
        <v>2.3149999999999977</v>
      </c>
      <c r="J47" s="53"/>
      <c r="K47" s="49"/>
      <c r="L47" s="50"/>
      <c r="M47" s="49"/>
      <c r="N47" s="50"/>
      <c r="O47" s="51">
        <f t="shared" si="4"/>
        <v>0</v>
      </c>
      <c r="P47" s="51">
        <f t="shared" si="5"/>
        <v>0</v>
      </c>
      <c r="Q47" s="52">
        <f t="shared" si="6"/>
        <v>0</v>
      </c>
      <c r="R47" s="51" t="e">
        <f t="shared" si="7"/>
        <v>#N/A</v>
      </c>
      <c r="U47" s="49"/>
      <c r="V47" s="50"/>
      <c r="W47" s="49"/>
      <c r="X47" s="50"/>
      <c r="Y47" s="51">
        <f t="shared" si="8"/>
        <v>0</v>
      </c>
      <c r="Z47" s="51">
        <f t="shared" si="9"/>
        <v>0</v>
      </c>
      <c r="AA47" s="52">
        <f t="shared" si="10"/>
        <v>0</v>
      </c>
      <c r="AB47" s="51" t="e">
        <f t="shared" si="11"/>
        <v>#N/A</v>
      </c>
      <c r="AE47" s="49"/>
      <c r="AF47" s="50"/>
      <c r="AG47" s="49"/>
      <c r="AH47" s="50"/>
      <c r="AI47" s="51">
        <f t="shared" si="12"/>
        <v>0</v>
      </c>
      <c r="AJ47" s="51">
        <f t="shared" si="13"/>
        <v>0</v>
      </c>
      <c r="AK47" s="52">
        <f t="shared" si="14"/>
        <v>0</v>
      </c>
      <c r="AL47" s="51" t="e">
        <f t="shared" si="15"/>
        <v>#N/A</v>
      </c>
      <c r="AO47" s="49"/>
      <c r="AP47" s="50"/>
      <c r="AQ47" s="49"/>
      <c r="AR47" s="50"/>
      <c r="AS47" s="51">
        <f t="shared" si="16"/>
        <v>0</v>
      </c>
      <c r="AT47" s="51">
        <f t="shared" si="17"/>
        <v>0</v>
      </c>
      <c r="AU47" s="52">
        <f t="shared" si="18"/>
        <v>0</v>
      </c>
      <c r="AV47" s="51" t="e">
        <f t="shared" si="19"/>
        <v>#N/A</v>
      </c>
      <c r="AY47" s="49"/>
      <c r="AZ47" s="50"/>
      <c r="BA47" s="49"/>
      <c r="BB47" s="50"/>
      <c r="BC47" s="51">
        <f t="shared" si="20"/>
        <v>0</v>
      </c>
      <c r="BD47" s="51">
        <f t="shared" si="21"/>
        <v>0</v>
      </c>
      <c r="BE47" s="52">
        <f t="shared" si="22"/>
        <v>0</v>
      </c>
      <c r="BF47" s="51" t="e">
        <f t="shared" si="23"/>
        <v>#N/A</v>
      </c>
    </row>
    <row r="48" spans="1:58" ht="15" customHeight="1" x14ac:dyDescent="0.25">
      <c r="A48" s="49"/>
      <c r="B48" s="50"/>
      <c r="C48" s="49">
        <v>39</v>
      </c>
      <c r="D48" s="50">
        <v>10.5</v>
      </c>
      <c r="E48" s="51">
        <f t="shared" si="3"/>
        <v>911.36</v>
      </c>
      <c r="F48" s="51">
        <f t="shared" si="0"/>
        <v>2.3300000000000409</v>
      </c>
      <c r="G48" s="52">
        <f t="shared" si="1"/>
        <v>1</v>
      </c>
      <c r="H48" s="51">
        <f t="shared" si="2"/>
        <v>2.2950000000000159</v>
      </c>
      <c r="J48" s="53"/>
      <c r="K48" s="49"/>
      <c r="L48" s="50"/>
      <c r="M48" s="49"/>
      <c r="N48" s="50"/>
      <c r="O48" s="51">
        <f t="shared" si="4"/>
        <v>0</v>
      </c>
      <c r="P48" s="51">
        <f t="shared" si="5"/>
        <v>0</v>
      </c>
      <c r="Q48" s="52">
        <f t="shared" si="6"/>
        <v>0</v>
      </c>
      <c r="R48" s="51" t="e">
        <f t="shared" si="7"/>
        <v>#N/A</v>
      </c>
      <c r="U48" s="49"/>
      <c r="V48" s="50"/>
      <c r="W48" s="49"/>
      <c r="X48" s="50"/>
      <c r="Y48" s="51">
        <f t="shared" si="8"/>
        <v>0</v>
      </c>
      <c r="Z48" s="51">
        <f t="shared" si="9"/>
        <v>0</v>
      </c>
      <c r="AA48" s="52">
        <f t="shared" si="10"/>
        <v>0</v>
      </c>
      <c r="AB48" s="51" t="e">
        <f t="shared" si="11"/>
        <v>#N/A</v>
      </c>
      <c r="AE48" s="49"/>
      <c r="AF48" s="50"/>
      <c r="AG48" s="49"/>
      <c r="AH48" s="50"/>
      <c r="AI48" s="51">
        <f t="shared" si="12"/>
        <v>0</v>
      </c>
      <c r="AJ48" s="51">
        <f t="shared" si="13"/>
        <v>0</v>
      </c>
      <c r="AK48" s="52">
        <f t="shared" si="14"/>
        <v>0</v>
      </c>
      <c r="AL48" s="51" t="e">
        <f t="shared" si="15"/>
        <v>#N/A</v>
      </c>
      <c r="AO48" s="49"/>
      <c r="AP48" s="50"/>
      <c r="AQ48" s="49"/>
      <c r="AR48" s="50"/>
      <c r="AS48" s="51">
        <f t="shared" si="16"/>
        <v>0</v>
      </c>
      <c r="AT48" s="51">
        <f t="shared" si="17"/>
        <v>0</v>
      </c>
      <c r="AU48" s="52">
        <f t="shared" si="18"/>
        <v>0</v>
      </c>
      <c r="AV48" s="51" t="e">
        <f t="shared" si="19"/>
        <v>#N/A</v>
      </c>
      <c r="AY48" s="49"/>
      <c r="AZ48" s="50"/>
      <c r="BA48" s="49"/>
      <c r="BB48" s="50"/>
      <c r="BC48" s="51">
        <f t="shared" si="20"/>
        <v>0</v>
      </c>
      <c r="BD48" s="51">
        <f t="shared" si="21"/>
        <v>0</v>
      </c>
      <c r="BE48" s="52">
        <f t="shared" si="22"/>
        <v>0</v>
      </c>
      <c r="BF48" s="51" t="e">
        <f t="shared" si="23"/>
        <v>#N/A</v>
      </c>
    </row>
    <row r="49" spans="1:58" ht="15" customHeight="1" x14ac:dyDescent="0.25">
      <c r="A49" s="49"/>
      <c r="B49" s="50"/>
      <c r="C49" s="49">
        <v>41</v>
      </c>
      <c r="D49" s="50">
        <v>10.49</v>
      </c>
      <c r="E49" s="51">
        <f t="shared" si="3"/>
        <v>911.37</v>
      </c>
      <c r="F49" s="51">
        <f t="shared" si="0"/>
        <v>2.32000000000005</v>
      </c>
      <c r="G49" s="52">
        <f t="shared" si="1"/>
        <v>2</v>
      </c>
      <c r="H49" s="51">
        <f t="shared" si="2"/>
        <v>4.6500000000000909</v>
      </c>
      <c r="J49" s="53"/>
      <c r="K49" s="49"/>
      <c r="L49" s="50"/>
      <c r="M49" s="49"/>
      <c r="N49" s="50"/>
      <c r="O49" s="51">
        <f t="shared" si="4"/>
        <v>0</v>
      </c>
      <c r="P49" s="51">
        <f t="shared" si="5"/>
        <v>0</v>
      </c>
      <c r="Q49" s="52">
        <f t="shared" si="6"/>
        <v>0</v>
      </c>
      <c r="R49" s="51" t="e">
        <f t="shared" si="7"/>
        <v>#N/A</v>
      </c>
      <c r="U49" s="49"/>
      <c r="V49" s="50"/>
      <c r="W49" s="49"/>
      <c r="X49" s="50"/>
      <c r="Y49" s="51">
        <f t="shared" si="8"/>
        <v>0</v>
      </c>
      <c r="Z49" s="51">
        <f t="shared" si="9"/>
        <v>0</v>
      </c>
      <c r="AA49" s="52">
        <f t="shared" si="10"/>
        <v>0</v>
      </c>
      <c r="AB49" s="51" t="e">
        <f t="shared" si="11"/>
        <v>#N/A</v>
      </c>
      <c r="AE49" s="49"/>
      <c r="AF49" s="50"/>
      <c r="AG49" s="49"/>
      <c r="AH49" s="50"/>
      <c r="AI49" s="51">
        <f t="shared" si="12"/>
        <v>0</v>
      </c>
      <c r="AJ49" s="51">
        <f t="shared" si="13"/>
        <v>0</v>
      </c>
      <c r="AK49" s="52">
        <f t="shared" si="14"/>
        <v>0</v>
      </c>
      <c r="AL49" s="51" t="e">
        <f t="shared" si="15"/>
        <v>#N/A</v>
      </c>
      <c r="AO49" s="49"/>
      <c r="AP49" s="50"/>
      <c r="AQ49" s="49"/>
      <c r="AR49" s="50"/>
      <c r="AS49" s="51">
        <f t="shared" si="16"/>
        <v>0</v>
      </c>
      <c r="AT49" s="51">
        <f t="shared" si="17"/>
        <v>0</v>
      </c>
      <c r="AU49" s="52">
        <f t="shared" si="18"/>
        <v>0</v>
      </c>
      <c r="AV49" s="51" t="e">
        <f t="shared" si="19"/>
        <v>#N/A</v>
      </c>
      <c r="AY49" s="49"/>
      <c r="AZ49" s="50"/>
      <c r="BA49" s="49"/>
      <c r="BB49" s="50"/>
      <c r="BC49" s="51">
        <f t="shared" si="20"/>
        <v>0</v>
      </c>
      <c r="BD49" s="51">
        <f t="shared" si="21"/>
        <v>0</v>
      </c>
      <c r="BE49" s="52">
        <f t="shared" si="22"/>
        <v>0</v>
      </c>
      <c r="BF49" s="51" t="e">
        <f t="shared" si="23"/>
        <v>#N/A</v>
      </c>
    </row>
    <row r="50" spans="1:58" ht="15" customHeight="1" x14ac:dyDescent="0.25">
      <c r="A50" s="49"/>
      <c r="B50" s="50"/>
      <c r="C50" s="49">
        <v>43</v>
      </c>
      <c r="D50" s="50">
        <v>10.61</v>
      </c>
      <c r="E50" s="51">
        <f t="shared" si="3"/>
        <v>911.25</v>
      </c>
      <c r="F50" s="51">
        <f t="shared" si="0"/>
        <v>2.4400000000000546</v>
      </c>
      <c r="G50" s="52">
        <f t="shared" si="1"/>
        <v>2</v>
      </c>
      <c r="H50" s="51">
        <f t="shared" si="2"/>
        <v>4.7600000000001046</v>
      </c>
      <c r="J50" s="53"/>
      <c r="K50" s="49"/>
      <c r="L50" s="50"/>
      <c r="M50" s="49"/>
      <c r="N50" s="50"/>
      <c r="O50" s="51">
        <f t="shared" si="4"/>
        <v>0</v>
      </c>
      <c r="P50" s="51">
        <f t="shared" si="5"/>
        <v>0</v>
      </c>
      <c r="Q50" s="52">
        <f t="shared" si="6"/>
        <v>0</v>
      </c>
      <c r="R50" s="51" t="e">
        <f t="shared" si="7"/>
        <v>#N/A</v>
      </c>
      <c r="U50" s="49"/>
      <c r="V50" s="50"/>
      <c r="W50" s="49"/>
      <c r="X50" s="50"/>
      <c r="Y50" s="51">
        <f t="shared" si="8"/>
        <v>0</v>
      </c>
      <c r="Z50" s="51">
        <f t="shared" si="9"/>
        <v>0</v>
      </c>
      <c r="AA50" s="52">
        <f t="shared" si="10"/>
        <v>0</v>
      </c>
      <c r="AB50" s="51" t="e">
        <f t="shared" si="11"/>
        <v>#N/A</v>
      </c>
      <c r="AE50" s="49"/>
      <c r="AF50" s="50"/>
      <c r="AG50" s="49"/>
      <c r="AH50" s="50"/>
      <c r="AI50" s="51">
        <f t="shared" si="12"/>
        <v>0</v>
      </c>
      <c r="AJ50" s="51">
        <f t="shared" si="13"/>
        <v>0</v>
      </c>
      <c r="AK50" s="52">
        <f t="shared" si="14"/>
        <v>0</v>
      </c>
      <c r="AL50" s="51" t="e">
        <f t="shared" si="15"/>
        <v>#N/A</v>
      </c>
      <c r="AO50" s="49"/>
      <c r="AP50" s="50"/>
      <c r="AQ50" s="49"/>
      <c r="AR50" s="50"/>
      <c r="AS50" s="51">
        <f t="shared" si="16"/>
        <v>0</v>
      </c>
      <c r="AT50" s="51">
        <f t="shared" si="17"/>
        <v>0</v>
      </c>
      <c r="AU50" s="52">
        <f t="shared" si="18"/>
        <v>0</v>
      </c>
      <c r="AV50" s="51" t="e">
        <f t="shared" si="19"/>
        <v>#N/A</v>
      </c>
      <c r="AY50" s="49"/>
      <c r="AZ50" s="50"/>
      <c r="BA50" s="49"/>
      <c r="BB50" s="50"/>
      <c r="BC50" s="51">
        <f t="shared" si="20"/>
        <v>0</v>
      </c>
      <c r="BD50" s="51">
        <f t="shared" si="21"/>
        <v>0</v>
      </c>
      <c r="BE50" s="52">
        <f t="shared" si="22"/>
        <v>0</v>
      </c>
      <c r="BF50" s="51" t="e">
        <f t="shared" si="23"/>
        <v>#N/A</v>
      </c>
    </row>
    <row r="51" spans="1:58" ht="15" customHeight="1" x14ac:dyDescent="0.25">
      <c r="A51" s="49"/>
      <c r="B51" s="50"/>
      <c r="C51" s="49">
        <v>44</v>
      </c>
      <c r="D51" s="50">
        <v>10.3</v>
      </c>
      <c r="E51" s="51">
        <f t="shared" si="3"/>
        <v>911.56000000000006</v>
      </c>
      <c r="F51" s="51">
        <f t="shared" si="0"/>
        <v>2.1299999999999955</v>
      </c>
      <c r="G51" s="54">
        <f t="shared" si="1"/>
        <v>1</v>
      </c>
      <c r="H51" s="51">
        <f t="shared" si="2"/>
        <v>2.285000000000025</v>
      </c>
      <c r="J51" s="53"/>
      <c r="K51" s="49"/>
      <c r="L51" s="50"/>
      <c r="M51" s="49"/>
      <c r="N51" s="50"/>
      <c r="O51" s="51">
        <f t="shared" si="4"/>
        <v>0</v>
      </c>
      <c r="P51" s="51">
        <f t="shared" si="5"/>
        <v>0</v>
      </c>
      <c r="Q51" s="52">
        <f t="shared" si="6"/>
        <v>0</v>
      </c>
      <c r="R51" s="51" t="e">
        <f t="shared" si="7"/>
        <v>#N/A</v>
      </c>
      <c r="U51" s="49"/>
      <c r="V51" s="50"/>
      <c r="W51" s="49"/>
      <c r="X51" s="50"/>
      <c r="Y51" s="51">
        <f t="shared" si="8"/>
        <v>0</v>
      </c>
      <c r="Z51" s="51">
        <f t="shared" si="9"/>
        <v>0</v>
      </c>
      <c r="AA51" s="52">
        <f t="shared" si="10"/>
        <v>0</v>
      </c>
      <c r="AB51" s="51" t="e">
        <f t="shared" si="11"/>
        <v>#N/A</v>
      </c>
      <c r="AE51" s="49"/>
      <c r="AF51" s="50"/>
      <c r="AG51" s="49"/>
      <c r="AH51" s="50"/>
      <c r="AI51" s="51">
        <f t="shared" si="12"/>
        <v>0</v>
      </c>
      <c r="AJ51" s="51">
        <f t="shared" si="13"/>
        <v>0</v>
      </c>
      <c r="AK51" s="52">
        <f t="shared" si="14"/>
        <v>0</v>
      </c>
      <c r="AL51" s="51" t="e">
        <f t="shared" si="15"/>
        <v>#N/A</v>
      </c>
      <c r="AO51" s="49"/>
      <c r="AP51" s="50"/>
      <c r="AQ51" s="49"/>
      <c r="AR51" s="50"/>
      <c r="AS51" s="51">
        <f t="shared" si="16"/>
        <v>0</v>
      </c>
      <c r="AT51" s="51">
        <f t="shared" si="17"/>
        <v>0</v>
      </c>
      <c r="AU51" s="52">
        <f t="shared" si="18"/>
        <v>0</v>
      </c>
      <c r="AV51" s="51" t="e">
        <f t="shared" si="19"/>
        <v>#N/A</v>
      </c>
      <c r="AY51" s="49"/>
      <c r="AZ51" s="50"/>
      <c r="BA51" s="49"/>
      <c r="BB51" s="50"/>
      <c r="BC51" s="51">
        <f t="shared" si="20"/>
        <v>0</v>
      </c>
      <c r="BD51" s="51">
        <f t="shared" si="21"/>
        <v>0</v>
      </c>
      <c r="BE51" s="52">
        <f t="shared" si="22"/>
        <v>0</v>
      </c>
      <c r="BF51" s="51" t="e">
        <f t="shared" si="23"/>
        <v>#N/A</v>
      </c>
    </row>
    <row r="52" spans="1:58" ht="15" customHeight="1" x14ac:dyDescent="0.25">
      <c r="A52" s="49"/>
      <c r="B52" s="50"/>
      <c r="C52" s="49">
        <v>46</v>
      </c>
      <c r="D52" s="50">
        <v>10.69</v>
      </c>
      <c r="E52" s="51">
        <f t="shared" si="3"/>
        <v>911.17</v>
      </c>
      <c r="F52" s="51">
        <f t="shared" si="0"/>
        <v>2.5200000000000955</v>
      </c>
      <c r="G52" s="54">
        <f t="shared" si="1"/>
        <v>2</v>
      </c>
      <c r="H52" s="55">
        <f t="shared" si="2"/>
        <v>4.6500000000000909</v>
      </c>
      <c r="J52" s="53"/>
      <c r="K52" s="49"/>
      <c r="L52" s="50"/>
      <c r="M52" s="49"/>
      <c r="N52" s="50"/>
      <c r="O52" s="51">
        <f t="shared" si="4"/>
        <v>0</v>
      </c>
      <c r="P52" s="51">
        <f t="shared" si="5"/>
        <v>0</v>
      </c>
      <c r="Q52" s="52">
        <f t="shared" si="6"/>
        <v>0</v>
      </c>
      <c r="R52" s="51" t="e">
        <f t="shared" si="7"/>
        <v>#N/A</v>
      </c>
      <c r="U52" s="49"/>
      <c r="V52" s="50"/>
      <c r="W52" s="49"/>
      <c r="X52" s="50"/>
      <c r="Y52" s="51">
        <f t="shared" si="8"/>
        <v>0</v>
      </c>
      <c r="Z52" s="51">
        <f t="shared" si="9"/>
        <v>0</v>
      </c>
      <c r="AA52" s="52">
        <f t="shared" si="10"/>
        <v>0</v>
      </c>
      <c r="AB52" s="51" t="e">
        <f t="shared" si="11"/>
        <v>#N/A</v>
      </c>
      <c r="AE52" s="49"/>
      <c r="AF52" s="50"/>
      <c r="AG52" s="49"/>
      <c r="AH52" s="50"/>
      <c r="AI52" s="51">
        <f t="shared" si="12"/>
        <v>0</v>
      </c>
      <c r="AJ52" s="51">
        <f t="shared" si="13"/>
        <v>0</v>
      </c>
      <c r="AK52" s="52">
        <f t="shared" si="14"/>
        <v>0</v>
      </c>
      <c r="AL52" s="51" t="e">
        <f t="shared" si="15"/>
        <v>#N/A</v>
      </c>
      <c r="AO52" s="49"/>
      <c r="AP52" s="50"/>
      <c r="AQ52" s="49"/>
      <c r="AR52" s="50"/>
      <c r="AS52" s="51">
        <f t="shared" si="16"/>
        <v>0</v>
      </c>
      <c r="AT52" s="51">
        <f t="shared" si="17"/>
        <v>0</v>
      </c>
      <c r="AU52" s="52">
        <f t="shared" si="18"/>
        <v>0</v>
      </c>
      <c r="AV52" s="51" t="e">
        <f t="shared" si="19"/>
        <v>#N/A</v>
      </c>
      <c r="AY52" s="49"/>
      <c r="AZ52" s="50"/>
      <c r="BA52" s="49"/>
      <c r="BB52" s="50"/>
      <c r="BC52" s="51">
        <f t="shared" si="20"/>
        <v>0</v>
      </c>
      <c r="BD52" s="51">
        <f t="shared" si="21"/>
        <v>0</v>
      </c>
      <c r="BE52" s="52">
        <f t="shared" si="22"/>
        <v>0</v>
      </c>
      <c r="BF52" s="51" t="e">
        <f t="shared" si="23"/>
        <v>#N/A</v>
      </c>
    </row>
    <row r="53" spans="1:58" ht="15" customHeight="1" x14ac:dyDescent="0.25">
      <c r="A53" s="49"/>
      <c r="B53" s="50" t="s">
        <v>180</v>
      </c>
      <c r="C53" s="49">
        <v>47</v>
      </c>
      <c r="D53" s="50">
        <v>10.74</v>
      </c>
      <c r="E53" s="51">
        <f t="shared" si="3"/>
        <v>911.12</v>
      </c>
      <c r="F53" s="51">
        <f t="shared" si="0"/>
        <v>2.57000000000005</v>
      </c>
      <c r="G53" s="54">
        <f t="shared" si="1"/>
        <v>1</v>
      </c>
      <c r="H53" s="55">
        <f t="shared" si="2"/>
        <v>2.5450000000000728</v>
      </c>
      <c r="J53" s="53">
        <f>E53+5.2</f>
        <v>916.32</v>
      </c>
      <c r="K53" s="49"/>
      <c r="L53" s="50"/>
      <c r="M53" s="49"/>
      <c r="N53" s="50"/>
      <c r="O53" s="51">
        <f t="shared" si="4"/>
        <v>0</v>
      </c>
      <c r="P53" s="51">
        <f t="shared" si="5"/>
        <v>0</v>
      </c>
      <c r="Q53" s="52">
        <f t="shared" si="6"/>
        <v>0</v>
      </c>
      <c r="R53" s="51" t="e">
        <f t="shared" si="7"/>
        <v>#N/A</v>
      </c>
      <c r="U53" s="49"/>
      <c r="V53" s="50"/>
      <c r="W53" s="49"/>
      <c r="X53" s="50"/>
      <c r="Y53" s="51">
        <f t="shared" si="8"/>
        <v>0</v>
      </c>
      <c r="Z53" s="51">
        <f t="shared" si="9"/>
        <v>0</v>
      </c>
      <c r="AA53" s="52">
        <f t="shared" si="10"/>
        <v>0</v>
      </c>
      <c r="AB53" s="51" t="e">
        <f t="shared" si="11"/>
        <v>#N/A</v>
      </c>
      <c r="AE53" s="49"/>
      <c r="AF53" s="50"/>
      <c r="AG53" s="49"/>
      <c r="AH53" s="50"/>
      <c r="AI53" s="51">
        <f t="shared" si="12"/>
        <v>0</v>
      </c>
      <c r="AJ53" s="51">
        <f t="shared" si="13"/>
        <v>0</v>
      </c>
      <c r="AK53" s="52">
        <f t="shared" si="14"/>
        <v>0</v>
      </c>
      <c r="AL53" s="51" t="e">
        <f t="shared" si="15"/>
        <v>#N/A</v>
      </c>
      <c r="AO53" s="49"/>
      <c r="AP53" s="50"/>
      <c r="AQ53" s="49"/>
      <c r="AR53" s="50"/>
      <c r="AS53" s="51">
        <f t="shared" si="16"/>
        <v>0</v>
      </c>
      <c r="AT53" s="51">
        <f t="shared" si="17"/>
        <v>0</v>
      </c>
      <c r="AU53" s="52">
        <f t="shared" si="18"/>
        <v>0</v>
      </c>
      <c r="AV53" s="51" t="e">
        <f t="shared" si="19"/>
        <v>#N/A</v>
      </c>
      <c r="AY53" s="49"/>
      <c r="AZ53" s="50"/>
      <c r="BA53" s="49"/>
      <c r="BB53" s="50"/>
      <c r="BC53" s="51">
        <f t="shared" si="20"/>
        <v>0</v>
      </c>
      <c r="BD53" s="51">
        <f t="shared" si="21"/>
        <v>0</v>
      </c>
      <c r="BE53" s="52">
        <f t="shared" si="22"/>
        <v>0</v>
      </c>
      <c r="BF53" s="51" t="e">
        <f t="shared" si="23"/>
        <v>#N/A</v>
      </c>
    </row>
    <row r="54" spans="1:58" ht="15" customHeight="1" x14ac:dyDescent="0.25">
      <c r="A54" s="49"/>
      <c r="B54" s="50"/>
      <c r="C54" s="49">
        <v>49.5</v>
      </c>
      <c r="D54" s="50">
        <v>10.63</v>
      </c>
      <c r="E54" s="51">
        <f t="shared" si="3"/>
        <v>911.23</v>
      </c>
      <c r="F54" s="51">
        <f t="shared" si="0"/>
        <v>2.4600000000000364</v>
      </c>
      <c r="G54" s="54">
        <f t="shared" si="1"/>
        <v>2.5</v>
      </c>
      <c r="H54" s="55">
        <f t="shared" si="2"/>
        <v>6.287500000000108</v>
      </c>
      <c r="J54" s="53"/>
      <c r="K54" s="49"/>
      <c r="L54" s="50"/>
      <c r="M54" s="49"/>
      <c r="N54" s="50"/>
      <c r="O54" s="51">
        <f t="shared" si="4"/>
        <v>0</v>
      </c>
      <c r="P54" s="51">
        <f t="shared" si="5"/>
        <v>0</v>
      </c>
      <c r="Q54" s="52">
        <f t="shared" si="6"/>
        <v>0</v>
      </c>
      <c r="R54" s="51" t="e">
        <f t="shared" si="7"/>
        <v>#N/A</v>
      </c>
      <c r="U54" s="49"/>
      <c r="V54" s="50"/>
      <c r="W54" s="49"/>
      <c r="X54" s="50"/>
      <c r="Y54" s="51">
        <f t="shared" si="8"/>
        <v>0</v>
      </c>
      <c r="Z54" s="51">
        <f t="shared" si="9"/>
        <v>0</v>
      </c>
      <c r="AA54" s="52">
        <f t="shared" si="10"/>
        <v>0</v>
      </c>
      <c r="AB54" s="51" t="e">
        <f t="shared" si="11"/>
        <v>#N/A</v>
      </c>
      <c r="AE54" s="49"/>
      <c r="AF54" s="50"/>
      <c r="AG54" s="49"/>
      <c r="AH54" s="50"/>
      <c r="AI54" s="51">
        <f t="shared" si="12"/>
        <v>0</v>
      </c>
      <c r="AJ54" s="51">
        <f t="shared" si="13"/>
        <v>0</v>
      </c>
      <c r="AK54" s="52">
        <f t="shared" si="14"/>
        <v>0</v>
      </c>
      <c r="AL54" s="51" t="e">
        <f t="shared" si="15"/>
        <v>#N/A</v>
      </c>
      <c r="AO54" s="49"/>
      <c r="AP54" s="50"/>
      <c r="AQ54" s="49"/>
      <c r="AR54" s="50"/>
      <c r="AS54" s="51">
        <f t="shared" si="16"/>
        <v>0</v>
      </c>
      <c r="AT54" s="51">
        <f t="shared" si="17"/>
        <v>0</v>
      </c>
      <c r="AU54" s="52">
        <f t="shared" si="18"/>
        <v>0</v>
      </c>
      <c r="AV54" s="51" t="e">
        <f t="shared" si="19"/>
        <v>#N/A</v>
      </c>
      <c r="AY54" s="49"/>
      <c r="AZ54" s="50"/>
      <c r="BA54" s="49"/>
      <c r="BB54" s="50"/>
      <c r="BC54" s="51">
        <f t="shared" si="20"/>
        <v>0</v>
      </c>
      <c r="BD54" s="51">
        <f t="shared" si="21"/>
        <v>0</v>
      </c>
      <c r="BE54" s="52">
        <f t="shared" si="22"/>
        <v>0</v>
      </c>
      <c r="BF54" s="51" t="e">
        <f t="shared" si="23"/>
        <v>#N/A</v>
      </c>
    </row>
    <row r="55" spans="1:58" ht="15" customHeight="1" x14ac:dyDescent="0.25">
      <c r="A55" s="49" t="s">
        <v>97</v>
      </c>
      <c r="B55" s="50"/>
      <c r="C55" s="49">
        <v>49.7</v>
      </c>
      <c r="D55" s="50">
        <v>10.199999999999999</v>
      </c>
      <c r="E55" s="51">
        <f t="shared" si="3"/>
        <v>911.66</v>
      </c>
      <c r="F55" s="51">
        <f t="shared" si="0"/>
        <v>2.0300000000000864</v>
      </c>
      <c r="G55" s="54">
        <f t="shared" si="1"/>
        <v>0.20000000000000284</v>
      </c>
      <c r="H55" s="55">
        <f t="shared" si="2"/>
        <v>0.44900000000001866</v>
      </c>
      <c r="J55" s="53"/>
      <c r="K55" s="49"/>
      <c r="L55" s="50"/>
      <c r="M55" s="49"/>
      <c r="N55" s="50"/>
      <c r="O55" s="51">
        <f t="shared" si="4"/>
        <v>0</v>
      </c>
      <c r="P55" s="51">
        <f t="shared" si="5"/>
        <v>0</v>
      </c>
      <c r="Q55" s="52">
        <f t="shared" si="6"/>
        <v>0</v>
      </c>
      <c r="R55" s="51" t="e">
        <f t="shared" si="7"/>
        <v>#N/A</v>
      </c>
      <c r="U55" s="49"/>
      <c r="V55" s="50"/>
      <c r="W55" s="49"/>
      <c r="X55" s="50"/>
      <c r="Y55" s="51">
        <f t="shared" si="8"/>
        <v>0</v>
      </c>
      <c r="Z55" s="51">
        <f t="shared" si="9"/>
        <v>0</v>
      </c>
      <c r="AA55" s="52">
        <f t="shared" si="10"/>
        <v>0</v>
      </c>
      <c r="AB55" s="51" t="e">
        <f t="shared" si="11"/>
        <v>#N/A</v>
      </c>
      <c r="AE55" s="49"/>
      <c r="AF55" s="50"/>
      <c r="AG55" s="49"/>
      <c r="AH55" s="50"/>
      <c r="AI55" s="51">
        <f t="shared" si="12"/>
        <v>0</v>
      </c>
      <c r="AJ55" s="51">
        <f t="shared" si="13"/>
        <v>0</v>
      </c>
      <c r="AK55" s="52">
        <f t="shared" si="14"/>
        <v>0</v>
      </c>
      <c r="AL55" s="51" t="e">
        <f t="shared" si="15"/>
        <v>#N/A</v>
      </c>
      <c r="AO55" s="49"/>
      <c r="AP55" s="50"/>
      <c r="AQ55" s="49"/>
      <c r="AR55" s="50"/>
      <c r="AS55" s="51">
        <f t="shared" si="16"/>
        <v>0</v>
      </c>
      <c r="AT55" s="51">
        <f t="shared" si="17"/>
        <v>0</v>
      </c>
      <c r="AU55" s="52">
        <f t="shared" si="18"/>
        <v>0</v>
      </c>
      <c r="AV55" s="51" t="e">
        <f t="shared" si="19"/>
        <v>#N/A</v>
      </c>
      <c r="AY55" s="49"/>
      <c r="AZ55" s="50"/>
      <c r="BA55" s="49"/>
      <c r="BB55" s="50"/>
      <c r="BC55" s="51">
        <f t="shared" si="20"/>
        <v>0</v>
      </c>
      <c r="BD55" s="51">
        <f t="shared" si="21"/>
        <v>0</v>
      </c>
      <c r="BE55" s="52">
        <f t="shared" si="22"/>
        <v>0</v>
      </c>
      <c r="BF55" s="51" t="e">
        <f t="shared" si="23"/>
        <v>#N/A</v>
      </c>
    </row>
    <row r="56" spans="1:58" ht="15" customHeight="1" x14ac:dyDescent="0.25">
      <c r="A56" s="49" t="s">
        <v>95</v>
      </c>
      <c r="B56" s="50"/>
      <c r="C56" s="49">
        <v>54</v>
      </c>
      <c r="D56" s="50">
        <v>9.5500000000000007</v>
      </c>
      <c r="E56" s="51">
        <f t="shared" si="3"/>
        <v>912.31000000000006</v>
      </c>
      <c r="F56" s="51">
        <f t="shared" si="0"/>
        <v>1.3799999999999955</v>
      </c>
      <c r="G56" s="54">
        <f t="shared" si="1"/>
        <v>4.2999999999999972</v>
      </c>
      <c r="H56" s="55">
        <f t="shared" si="2"/>
        <v>7.3315000000001715</v>
      </c>
      <c r="J56" s="53"/>
      <c r="K56" s="49"/>
      <c r="L56" s="50"/>
      <c r="M56" s="49"/>
      <c r="N56" s="50"/>
      <c r="O56" s="51">
        <f t="shared" si="4"/>
        <v>0</v>
      </c>
      <c r="P56" s="51">
        <f t="shared" si="5"/>
        <v>0</v>
      </c>
      <c r="Q56" s="52">
        <f t="shared" si="6"/>
        <v>0</v>
      </c>
      <c r="R56" s="51" t="e">
        <f t="shared" si="7"/>
        <v>#N/A</v>
      </c>
      <c r="U56" s="49"/>
      <c r="V56" s="50"/>
      <c r="W56" s="49"/>
      <c r="X56" s="50"/>
      <c r="Y56" s="51">
        <f t="shared" si="8"/>
        <v>0</v>
      </c>
      <c r="Z56" s="51">
        <f t="shared" si="9"/>
        <v>0</v>
      </c>
      <c r="AA56" s="52">
        <f t="shared" si="10"/>
        <v>0</v>
      </c>
      <c r="AB56" s="51" t="e">
        <f t="shared" si="11"/>
        <v>#N/A</v>
      </c>
      <c r="AE56" s="49"/>
      <c r="AF56" s="50"/>
      <c r="AG56" s="49"/>
      <c r="AH56" s="50"/>
      <c r="AI56" s="51">
        <f t="shared" si="12"/>
        <v>0</v>
      </c>
      <c r="AJ56" s="51">
        <f t="shared" si="13"/>
        <v>0</v>
      </c>
      <c r="AK56" s="52">
        <f t="shared" si="14"/>
        <v>0</v>
      </c>
      <c r="AL56" s="51" t="e">
        <f t="shared" si="15"/>
        <v>#N/A</v>
      </c>
      <c r="AO56" s="49"/>
      <c r="AP56" s="50"/>
      <c r="AQ56" s="49"/>
      <c r="AR56" s="50"/>
      <c r="AS56" s="51">
        <f t="shared" si="16"/>
        <v>0</v>
      </c>
      <c r="AT56" s="51">
        <f t="shared" si="17"/>
        <v>0</v>
      </c>
      <c r="AU56" s="52">
        <f t="shared" si="18"/>
        <v>0</v>
      </c>
      <c r="AV56" s="51" t="e">
        <f t="shared" si="19"/>
        <v>#N/A</v>
      </c>
      <c r="AY56" s="49"/>
      <c r="AZ56" s="50"/>
      <c r="BA56" s="49"/>
      <c r="BB56" s="50"/>
      <c r="BC56" s="51">
        <f t="shared" si="20"/>
        <v>0</v>
      </c>
      <c r="BD56" s="51">
        <f t="shared" si="21"/>
        <v>0</v>
      </c>
      <c r="BE56" s="52">
        <f t="shared" si="22"/>
        <v>0</v>
      </c>
      <c r="BF56" s="51" t="e">
        <f t="shared" si="23"/>
        <v>#N/A</v>
      </c>
    </row>
    <row r="57" spans="1:58" ht="15" customHeight="1" x14ac:dyDescent="0.25">
      <c r="A57" s="49" t="s">
        <v>95</v>
      </c>
      <c r="B57" s="50"/>
      <c r="C57" s="49">
        <v>57.3</v>
      </c>
      <c r="D57" s="50">
        <v>8.94</v>
      </c>
      <c r="E57" s="51">
        <f t="shared" si="3"/>
        <v>912.92</v>
      </c>
      <c r="F57" s="51">
        <f t="shared" si="0"/>
        <v>0.7700000000000955</v>
      </c>
      <c r="G57" s="54">
        <f t="shared" si="1"/>
        <v>3.2999999999999972</v>
      </c>
      <c r="H57" s="55">
        <f t="shared" si="2"/>
        <v>3.5475000000001469</v>
      </c>
      <c r="J57" s="53"/>
      <c r="K57" s="49"/>
      <c r="L57" s="50"/>
      <c r="M57" s="49"/>
      <c r="N57" s="50"/>
      <c r="O57" s="51">
        <f t="shared" si="4"/>
        <v>0</v>
      </c>
      <c r="P57" s="51">
        <f t="shared" si="5"/>
        <v>0</v>
      </c>
      <c r="Q57" s="52">
        <f t="shared" si="6"/>
        <v>0</v>
      </c>
      <c r="R57" s="51" t="e">
        <f t="shared" si="7"/>
        <v>#N/A</v>
      </c>
      <c r="U57" s="49"/>
      <c r="V57" s="50"/>
      <c r="W57" s="49"/>
      <c r="X57" s="50"/>
      <c r="Y57" s="51">
        <f t="shared" si="8"/>
        <v>0</v>
      </c>
      <c r="Z57" s="51">
        <f t="shared" si="9"/>
        <v>0</v>
      </c>
      <c r="AA57" s="52">
        <f t="shared" si="10"/>
        <v>0</v>
      </c>
      <c r="AB57" s="51" t="e">
        <f t="shared" si="11"/>
        <v>#N/A</v>
      </c>
      <c r="AE57" s="49"/>
      <c r="AF57" s="50"/>
      <c r="AG57" s="49"/>
      <c r="AH57" s="50"/>
      <c r="AI57" s="51">
        <f t="shared" si="12"/>
        <v>0</v>
      </c>
      <c r="AJ57" s="51">
        <f t="shared" si="13"/>
        <v>0</v>
      </c>
      <c r="AK57" s="52">
        <f t="shared" si="14"/>
        <v>0</v>
      </c>
      <c r="AL57" s="51" t="e">
        <f t="shared" si="15"/>
        <v>#N/A</v>
      </c>
      <c r="AO57" s="49"/>
      <c r="AP57" s="50"/>
      <c r="AQ57" s="49"/>
      <c r="AR57" s="50"/>
      <c r="AS57" s="51">
        <f t="shared" si="16"/>
        <v>0</v>
      </c>
      <c r="AT57" s="51">
        <f t="shared" si="17"/>
        <v>0</v>
      </c>
      <c r="AU57" s="52">
        <f t="shared" si="18"/>
        <v>0</v>
      </c>
      <c r="AV57" s="51" t="e">
        <f t="shared" si="19"/>
        <v>#N/A</v>
      </c>
      <c r="AY57" s="49"/>
      <c r="AZ57" s="50"/>
      <c r="BA57" s="49"/>
      <c r="BB57" s="50"/>
      <c r="BC57" s="51">
        <f t="shared" si="20"/>
        <v>0</v>
      </c>
      <c r="BD57" s="51">
        <f t="shared" si="21"/>
        <v>0</v>
      </c>
      <c r="BE57" s="52">
        <f t="shared" si="22"/>
        <v>0</v>
      </c>
      <c r="BF57" s="51" t="e">
        <f t="shared" si="23"/>
        <v>#N/A</v>
      </c>
    </row>
    <row r="58" spans="1:58" ht="15" customHeight="1" x14ac:dyDescent="0.25">
      <c r="A58" s="49" t="s">
        <v>95</v>
      </c>
      <c r="B58" s="50" t="s">
        <v>102</v>
      </c>
      <c r="C58" s="49">
        <v>60.5</v>
      </c>
      <c r="D58" s="50">
        <v>8.1</v>
      </c>
      <c r="E58" s="51">
        <f t="shared" si="3"/>
        <v>913.76</v>
      </c>
      <c r="F58" s="51">
        <f t="shared" si="0"/>
        <v>0</v>
      </c>
      <c r="G58" s="54">
        <f t="shared" si="1"/>
        <v>0</v>
      </c>
      <c r="H58" s="55">
        <f t="shared" si="2"/>
        <v>0</v>
      </c>
      <c r="J58" s="53"/>
      <c r="K58" s="49"/>
      <c r="L58" s="50"/>
      <c r="M58" s="49"/>
      <c r="N58" s="50"/>
      <c r="O58" s="51">
        <f t="shared" si="4"/>
        <v>0</v>
      </c>
      <c r="P58" s="51">
        <f t="shared" si="5"/>
        <v>0</v>
      </c>
      <c r="Q58" s="52">
        <f t="shared" si="6"/>
        <v>0</v>
      </c>
      <c r="R58" s="51" t="e">
        <f t="shared" si="7"/>
        <v>#N/A</v>
      </c>
      <c r="U58" s="49"/>
      <c r="V58" s="50"/>
      <c r="W58" s="49"/>
      <c r="X58" s="50"/>
      <c r="Y58" s="51">
        <f t="shared" si="8"/>
        <v>0</v>
      </c>
      <c r="Z58" s="51">
        <f t="shared" si="9"/>
        <v>0</v>
      </c>
      <c r="AA58" s="52">
        <f t="shared" si="10"/>
        <v>0</v>
      </c>
      <c r="AB58" s="51" t="e">
        <f t="shared" si="11"/>
        <v>#N/A</v>
      </c>
      <c r="AE58" s="49"/>
      <c r="AF58" s="50"/>
      <c r="AG58" s="49"/>
      <c r="AH58" s="50"/>
      <c r="AI58" s="51">
        <f t="shared" si="12"/>
        <v>0</v>
      </c>
      <c r="AJ58" s="51">
        <f t="shared" si="13"/>
        <v>0</v>
      </c>
      <c r="AK58" s="52">
        <f t="shared" si="14"/>
        <v>0</v>
      </c>
      <c r="AL58" s="51" t="e">
        <f t="shared" si="15"/>
        <v>#N/A</v>
      </c>
      <c r="AO58" s="49"/>
      <c r="AP58" s="50"/>
      <c r="AQ58" s="49"/>
      <c r="AR58" s="50"/>
      <c r="AS58" s="51">
        <f t="shared" si="16"/>
        <v>0</v>
      </c>
      <c r="AT58" s="51">
        <f t="shared" si="17"/>
        <v>0</v>
      </c>
      <c r="AU58" s="52">
        <f t="shared" si="18"/>
        <v>0</v>
      </c>
      <c r="AV58" s="51" t="e">
        <f t="shared" si="19"/>
        <v>#N/A</v>
      </c>
      <c r="AY58" s="49"/>
      <c r="AZ58" s="50"/>
      <c r="BA58" s="49"/>
      <c r="BB58" s="50"/>
      <c r="BC58" s="51">
        <f t="shared" si="20"/>
        <v>0</v>
      </c>
      <c r="BD58" s="51">
        <f t="shared" si="21"/>
        <v>0</v>
      </c>
      <c r="BE58" s="52">
        <f t="shared" si="22"/>
        <v>0</v>
      </c>
      <c r="BF58" s="51" t="e">
        <f t="shared" si="23"/>
        <v>#N/A</v>
      </c>
    </row>
    <row r="59" spans="1:58" ht="15" customHeight="1" x14ac:dyDescent="0.25">
      <c r="A59" s="49" t="s">
        <v>95</v>
      </c>
      <c r="B59" s="50"/>
      <c r="C59" s="49">
        <v>63.8</v>
      </c>
      <c r="D59" s="50">
        <v>7.69</v>
      </c>
      <c r="E59" s="51">
        <f t="shared" si="3"/>
        <v>914.17</v>
      </c>
      <c r="F59" s="51">
        <f t="shared" si="0"/>
        <v>0</v>
      </c>
      <c r="G59" s="54">
        <f t="shared" si="1"/>
        <v>0</v>
      </c>
      <c r="H59" s="55">
        <f t="shared" si="2"/>
        <v>0</v>
      </c>
      <c r="J59" s="53"/>
      <c r="K59" s="49"/>
      <c r="L59" s="50"/>
      <c r="M59" s="49"/>
      <c r="N59" s="50"/>
      <c r="O59" s="51">
        <f t="shared" si="4"/>
        <v>0</v>
      </c>
      <c r="P59" s="51">
        <f t="shared" si="5"/>
        <v>0</v>
      </c>
      <c r="Q59" s="52">
        <f t="shared" si="6"/>
        <v>0</v>
      </c>
      <c r="R59" s="51" t="e">
        <f t="shared" si="7"/>
        <v>#N/A</v>
      </c>
      <c r="U59" s="49"/>
      <c r="V59" s="50"/>
      <c r="W59" s="49"/>
      <c r="X59" s="50"/>
      <c r="Y59" s="51">
        <f t="shared" si="8"/>
        <v>0</v>
      </c>
      <c r="Z59" s="51">
        <f t="shared" si="9"/>
        <v>0</v>
      </c>
      <c r="AA59" s="52">
        <f t="shared" si="10"/>
        <v>0</v>
      </c>
      <c r="AB59" s="51" t="e">
        <f t="shared" si="11"/>
        <v>#N/A</v>
      </c>
      <c r="AE59" s="49"/>
      <c r="AF59" s="50"/>
      <c r="AG59" s="49"/>
      <c r="AH59" s="50"/>
      <c r="AI59" s="51">
        <f t="shared" si="12"/>
        <v>0</v>
      </c>
      <c r="AJ59" s="51">
        <f t="shared" si="13"/>
        <v>0</v>
      </c>
      <c r="AK59" s="52">
        <f t="shared" si="14"/>
        <v>0</v>
      </c>
      <c r="AL59" s="51" t="e">
        <f t="shared" si="15"/>
        <v>#N/A</v>
      </c>
      <c r="AO59" s="49"/>
      <c r="AP59" s="50"/>
      <c r="AQ59" s="49"/>
      <c r="AR59" s="50"/>
      <c r="AS59" s="51">
        <f t="shared" si="16"/>
        <v>0</v>
      </c>
      <c r="AT59" s="51">
        <f t="shared" si="17"/>
        <v>0</v>
      </c>
      <c r="AU59" s="52">
        <f t="shared" si="18"/>
        <v>0</v>
      </c>
      <c r="AV59" s="51" t="e">
        <f t="shared" si="19"/>
        <v>#N/A</v>
      </c>
      <c r="AY59" s="49"/>
      <c r="AZ59" s="50"/>
      <c r="BA59" s="49"/>
      <c r="BB59" s="50"/>
      <c r="BC59" s="51">
        <f t="shared" si="20"/>
        <v>0</v>
      </c>
      <c r="BD59" s="51">
        <f t="shared" si="21"/>
        <v>0</v>
      </c>
      <c r="BE59" s="52">
        <f t="shared" si="22"/>
        <v>0</v>
      </c>
      <c r="BF59" s="51" t="e">
        <f t="shared" si="23"/>
        <v>#N/A</v>
      </c>
    </row>
    <row r="60" spans="1:58" ht="15" customHeight="1" x14ac:dyDescent="0.25">
      <c r="A60" s="49" t="s">
        <v>95</v>
      </c>
      <c r="B60" s="50"/>
      <c r="C60" s="49">
        <v>65</v>
      </c>
      <c r="D60" s="50">
        <v>7.77</v>
      </c>
      <c r="E60" s="51">
        <f t="shared" si="3"/>
        <v>914.09</v>
      </c>
      <c r="F60" s="51">
        <f t="shared" si="0"/>
        <v>0</v>
      </c>
      <c r="G60" s="54">
        <f t="shared" si="1"/>
        <v>0</v>
      </c>
      <c r="H60" s="55">
        <f t="shared" si="2"/>
        <v>0</v>
      </c>
      <c r="J60" s="48"/>
      <c r="K60" s="50"/>
      <c r="L60" s="50"/>
      <c r="M60" s="49"/>
      <c r="N60" s="50"/>
      <c r="O60" s="51">
        <f t="shared" si="4"/>
        <v>0</v>
      </c>
      <c r="P60" s="51">
        <f t="shared" si="5"/>
        <v>0</v>
      </c>
      <c r="Q60" s="52">
        <f t="shared" si="6"/>
        <v>0</v>
      </c>
      <c r="R60" s="51" t="e">
        <f t="shared" si="7"/>
        <v>#N/A</v>
      </c>
      <c r="U60" s="50"/>
      <c r="V60" s="50"/>
      <c r="W60" s="49"/>
      <c r="X60" s="50"/>
      <c r="Y60" s="51">
        <f t="shared" si="8"/>
        <v>0</v>
      </c>
      <c r="Z60" s="51">
        <f t="shared" si="9"/>
        <v>0</v>
      </c>
      <c r="AA60" s="52">
        <f t="shared" si="10"/>
        <v>0</v>
      </c>
      <c r="AB60" s="51" t="e">
        <f t="shared" si="11"/>
        <v>#N/A</v>
      </c>
      <c r="AE60" s="50"/>
      <c r="AF60" s="50"/>
      <c r="AG60" s="49"/>
      <c r="AH60" s="50"/>
      <c r="AI60" s="51">
        <f t="shared" si="12"/>
        <v>0</v>
      </c>
      <c r="AJ60" s="51">
        <f t="shared" si="13"/>
        <v>0</v>
      </c>
      <c r="AK60" s="52">
        <f t="shared" si="14"/>
        <v>0</v>
      </c>
      <c r="AL60" s="51" t="e">
        <f t="shared" si="15"/>
        <v>#N/A</v>
      </c>
      <c r="AO60" s="50"/>
      <c r="AP60" s="50"/>
      <c r="AQ60" s="49"/>
      <c r="AR60" s="50"/>
      <c r="AS60" s="51">
        <f t="shared" si="16"/>
        <v>0</v>
      </c>
      <c r="AT60" s="51">
        <f t="shared" si="17"/>
        <v>0</v>
      </c>
      <c r="AU60" s="52">
        <f t="shared" si="18"/>
        <v>0</v>
      </c>
      <c r="AV60" s="51" t="e">
        <f t="shared" si="19"/>
        <v>#N/A</v>
      </c>
      <c r="AY60" s="50"/>
      <c r="AZ60" s="50"/>
      <c r="BA60" s="49"/>
      <c r="BB60" s="50"/>
      <c r="BC60" s="51">
        <f t="shared" si="20"/>
        <v>0</v>
      </c>
      <c r="BD60" s="51">
        <f t="shared" si="21"/>
        <v>0</v>
      </c>
      <c r="BE60" s="52">
        <f t="shared" si="22"/>
        <v>0</v>
      </c>
      <c r="BF60" s="51" t="e">
        <f t="shared" si="23"/>
        <v>#N/A</v>
      </c>
    </row>
    <row r="61" spans="1:58" ht="15" customHeight="1" x14ac:dyDescent="0.25">
      <c r="A61" s="50"/>
      <c r="B61" s="50"/>
      <c r="C61" s="49">
        <v>67.400000000000006</v>
      </c>
      <c r="D61" s="50">
        <v>7.23</v>
      </c>
      <c r="E61" s="51">
        <f t="shared" si="3"/>
        <v>914.63</v>
      </c>
      <c r="F61" s="51">
        <f t="shared" si="0"/>
        <v>0</v>
      </c>
      <c r="G61" s="54">
        <f t="shared" si="1"/>
        <v>0</v>
      </c>
      <c r="H61" s="55">
        <f t="shared" si="2"/>
        <v>0</v>
      </c>
      <c r="J61" s="48"/>
      <c r="K61" s="50"/>
      <c r="L61" s="50"/>
      <c r="M61" s="49"/>
      <c r="N61" s="50"/>
      <c r="O61" s="51">
        <f t="shared" si="4"/>
        <v>0</v>
      </c>
      <c r="P61" s="51">
        <f t="shared" si="5"/>
        <v>0</v>
      </c>
      <c r="Q61" s="52">
        <f t="shared" si="6"/>
        <v>0</v>
      </c>
      <c r="R61" s="51" t="e">
        <f t="shared" si="7"/>
        <v>#N/A</v>
      </c>
      <c r="U61" s="50"/>
      <c r="V61" s="50"/>
      <c r="W61" s="49"/>
      <c r="X61" s="50"/>
      <c r="Y61" s="51">
        <f t="shared" si="8"/>
        <v>0</v>
      </c>
      <c r="Z61" s="51">
        <f t="shared" si="9"/>
        <v>0</v>
      </c>
      <c r="AA61" s="52">
        <f t="shared" si="10"/>
        <v>0</v>
      </c>
      <c r="AB61" s="51" t="e">
        <f t="shared" si="11"/>
        <v>#N/A</v>
      </c>
      <c r="AE61" s="50"/>
      <c r="AF61" s="50"/>
      <c r="AG61" s="49"/>
      <c r="AH61" s="50"/>
      <c r="AI61" s="51">
        <f t="shared" si="12"/>
        <v>0</v>
      </c>
      <c r="AJ61" s="51">
        <f t="shared" si="13"/>
        <v>0</v>
      </c>
      <c r="AK61" s="52">
        <f t="shared" si="14"/>
        <v>0</v>
      </c>
      <c r="AL61" s="51" t="e">
        <f t="shared" si="15"/>
        <v>#N/A</v>
      </c>
      <c r="AO61" s="50"/>
      <c r="AP61" s="50"/>
      <c r="AQ61" s="49"/>
      <c r="AR61" s="50"/>
      <c r="AS61" s="51">
        <f t="shared" si="16"/>
        <v>0</v>
      </c>
      <c r="AT61" s="51">
        <f t="shared" si="17"/>
        <v>0</v>
      </c>
      <c r="AU61" s="52">
        <f t="shared" si="18"/>
        <v>0</v>
      </c>
      <c r="AV61" s="51" t="e">
        <f t="shared" si="19"/>
        <v>#N/A</v>
      </c>
      <c r="AY61" s="50"/>
      <c r="AZ61" s="50"/>
      <c r="BA61" s="49"/>
      <c r="BB61" s="50"/>
      <c r="BC61" s="51">
        <f t="shared" si="20"/>
        <v>0</v>
      </c>
      <c r="BD61" s="51">
        <f t="shared" si="21"/>
        <v>0</v>
      </c>
      <c r="BE61" s="52">
        <f t="shared" si="22"/>
        <v>0</v>
      </c>
      <c r="BF61" s="51" t="e">
        <f t="shared" si="23"/>
        <v>#N/A</v>
      </c>
    </row>
    <row r="62" spans="1:58" ht="15" customHeight="1" x14ac:dyDescent="0.25">
      <c r="A62" s="50"/>
      <c r="B62" s="50"/>
      <c r="C62" s="49">
        <v>69.3</v>
      </c>
      <c r="D62" s="50">
        <v>7.12</v>
      </c>
      <c r="E62" s="51">
        <f t="shared" si="3"/>
        <v>914.74</v>
      </c>
      <c r="F62" s="51">
        <f t="shared" si="0"/>
        <v>0</v>
      </c>
      <c r="G62" s="54">
        <f t="shared" si="1"/>
        <v>0</v>
      </c>
      <c r="H62" s="55">
        <f t="shared" si="2"/>
        <v>0</v>
      </c>
      <c r="J62" s="48"/>
      <c r="K62" s="50"/>
      <c r="L62" s="50"/>
      <c r="M62" s="49"/>
      <c r="N62" s="50"/>
      <c r="O62" s="51">
        <f t="shared" si="4"/>
        <v>0</v>
      </c>
      <c r="P62" s="51">
        <f t="shared" si="5"/>
        <v>0</v>
      </c>
      <c r="Q62" s="52">
        <f t="shared" si="6"/>
        <v>0</v>
      </c>
      <c r="R62" s="51" t="e">
        <f t="shared" si="7"/>
        <v>#N/A</v>
      </c>
      <c r="U62" s="50"/>
      <c r="V62" s="50"/>
      <c r="W62" s="49"/>
      <c r="X62" s="50"/>
      <c r="Y62" s="51">
        <f t="shared" si="8"/>
        <v>0</v>
      </c>
      <c r="Z62" s="51">
        <f t="shared" si="9"/>
        <v>0</v>
      </c>
      <c r="AA62" s="52">
        <f t="shared" si="10"/>
        <v>0</v>
      </c>
      <c r="AB62" s="51" t="e">
        <f t="shared" si="11"/>
        <v>#N/A</v>
      </c>
      <c r="AE62" s="50"/>
      <c r="AF62" s="50"/>
      <c r="AG62" s="49"/>
      <c r="AH62" s="50"/>
      <c r="AI62" s="51">
        <f t="shared" si="12"/>
        <v>0</v>
      </c>
      <c r="AJ62" s="51">
        <f t="shared" si="13"/>
        <v>0</v>
      </c>
      <c r="AK62" s="52">
        <f t="shared" si="14"/>
        <v>0</v>
      </c>
      <c r="AL62" s="51" t="e">
        <f t="shared" si="15"/>
        <v>#N/A</v>
      </c>
      <c r="AO62" s="50"/>
      <c r="AP62" s="50"/>
      <c r="AQ62" s="49"/>
      <c r="AR62" s="50"/>
      <c r="AS62" s="51">
        <f t="shared" si="16"/>
        <v>0</v>
      </c>
      <c r="AT62" s="51">
        <f t="shared" si="17"/>
        <v>0</v>
      </c>
      <c r="AU62" s="52">
        <f t="shared" si="18"/>
        <v>0</v>
      </c>
      <c r="AV62" s="51" t="e">
        <f t="shared" si="19"/>
        <v>#N/A</v>
      </c>
      <c r="AY62" s="50"/>
      <c r="AZ62" s="50"/>
      <c r="BA62" s="49"/>
      <c r="BB62" s="50"/>
      <c r="BC62" s="51">
        <f t="shared" si="20"/>
        <v>0</v>
      </c>
      <c r="BD62" s="51">
        <f t="shared" si="21"/>
        <v>0</v>
      </c>
      <c r="BE62" s="52">
        <f t="shared" si="22"/>
        <v>0</v>
      </c>
      <c r="BF62" s="51" t="e">
        <f t="shared" si="23"/>
        <v>#N/A</v>
      </c>
    </row>
    <row r="63" spans="1:58" ht="15" customHeight="1" x14ac:dyDescent="0.25">
      <c r="A63" s="50"/>
      <c r="B63" s="50"/>
      <c r="C63" s="49">
        <v>71</v>
      </c>
      <c r="D63" s="50">
        <v>6.64</v>
      </c>
      <c r="E63" s="51">
        <f t="shared" si="3"/>
        <v>915.22</v>
      </c>
      <c r="F63" s="51">
        <f t="shared" si="0"/>
        <v>0</v>
      </c>
      <c r="G63" s="54">
        <f t="shared" si="1"/>
        <v>0</v>
      </c>
      <c r="H63" s="55">
        <f t="shared" si="2"/>
        <v>0</v>
      </c>
      <c r="J63" s="48"/>
      <c r="K63" s="50"/>
      <c r="L63" s="50"/>
      <c r="M63" s="49"/>
      <c r="N63" s="50"/>
      <c r="O63" s="51">
        <f t="shared" si="4"/>
        <v>0</v>
      </c>
      <c r="P63" s="51">
        <f t="shared" si="5"/>
        <v>0</v>
      </c>
      <c r="Q63" s="52">
        <f t="shared" si="6"/>
        <v>0</v>
      </c>
      <c r="R63" s="51" t="e">
        <f t="shared" si="7"/>
        <v>#N/A</v>
      </c>
      <c r="U63" s="50"/>
      <c r="V63" s="50"/>
      <c r="W63" s="49"/>
      <c r="X63" s="50"/>
      <c r="Y63" s="51">
        <f t="shared" si="8"/>
        <v>0</v>
      </c>
      <c r="Z63" s="51">
        <f t="shared" si="9"/>
        <v>0</v>
      </c>
      <c r="AA63" s="52">
        <f t="shared" si="10"/>
        <v>0</v>
      </c>
      <c r="AB63" s="51" t="e">
        <f t="shared" si="11"/>
        <v>#N/A</v>
      </c>
      <c r="AE63" s="50"/>
      <c r="AF63" s="50"/>
      <c r="AG63" s="49"/>
      <c r="AH63" s="50"/>
      <c r="AI63" s="51">
        <f t="shared" si="12"/>
        <v>0</v>
      </c>
      <c r="AJ63" s="51">
        <f t="shared" si="13"/>
        <v>0</v>
      </c>
      <c r="AK63" s="52">
        <f t="shared" si="14"/>
        <v>0</v>
      </c>
      <c r="AL63" s="51" t="e">
        <f t="shared" si="15"/>
        <v>#N/A</v>
      </c>
      <c r="AO63" s="50"/>
      <c r="AP63" s="50"/>
      <c r="AQ63" s="49"/>
      <c r="AR63" s="50"/>
      <c r="AS63" s="51">
        <f t="shared" si="16"/>
        <v>0</v>
      </c>
      <c r="AT63" s="51">
        <f t="shared" si="17"/>
        <v>0</v>
      </c>
      <c r="AU63" s="52">
        <f t="shared" si="18"/>
        <v>0</v>
      </c>
      <c r="AV63" s="51" t="e">
        <f t="shared" si="19"/>
        <v>#N/A</v>
      </c>
      <c r="AY63" s="50"/>
      <c r="AZ63" s="50"/>
      <c r="BA63" s="49"/>
      <c r="BB63" s="50"/>
      <c r="BC63" s="51">
        <f t="shared" si="20"/>
        <v>0</v>
      </c>
      <c r="BD63" s="51">
        <f t="shared" si="21"/>
        <v>0</v>
      </c>
      <c r="BE63" s="52">
        <f t="shared" si="22"/>
        <v>0</v>
      </c>
      <c r="BF63" s="51" t="e">
        <f t="shared" si="23"/>
        <v>#N/A</v>
      </c>
    </row>
    <row r="64" spans="1:58" ht="15" customHeight="1" x14ac:dyDescent="0.25">
      <c r="A64" s="50"/>
      <c r="B64" s="50"/>
      <c r="C64" s="49">
        <v>73.099999999999994</v>
      </c>
      <c r="D64" s="50">
        <v>5.65</v>
      </c>
      <c r="E64" s="51">
        <f t="shared" si="3"/>
        <v>916.21</v>
      </c>
      <c r="F64" s="51">
        <f t="shared" si="0"/>
        <v>0</v>
      </c>
      <c r="G64" s="54">
        <f t="shared" si="1"/>
        <v>0</v>
      </c>
      <c r="H64" s="55">
        <f t="shared" si="2"/>
        <v>0</v>
      </c>
      <c r="J64" s="48"/>
      <c r="K64" s="50"/>
      <c r="L64" s="50"/>
      <c r="M64" s="49"/>
      <c r="N64" s="50"/>
      <c r="O64" s="51">
        <f t="shared" si="4"/>
        <v>0</v>
      </c>
      <c r="P64" s="51">
        <f t="shared" si="5"/>
        <v>0</v>
      </c>
      <c r="Q64" s="52">
        <f t="shared" si="6"/>
        <v>0</v>
      </c>
      <c r="R64" s="51" t="e">
        <f t="shared" si="7"/>
        <v>#N/A</v>
      </c>
      <c r="U64" s="50"/>
      <c r="V64" s="50"/>
      <c r="W64" s="49"/>
      <c r="X64" s="50"/>
      <c r="Y64" s="51">
        <f t="shared" si="8"/>
        <v>0</v>
      </c>
      <c r="Z64" s="51">
        <f t="shared" si="9"/>
        <v>0</v>
      </c>
      <c r="AA64" s="52">
        <f t="shared" si="10"/>
        <v>0</v>
      </c>
      <c r="AB64" s="51" t="e">
        <f t="shared" si="11"/>
        <v>#N/A</v>
      </c>
      <c r="AE64" s="50"/>
      <c r="AF64" s="50"/>
      <c r="AG64" s="49"/>
      <c r="AH64" s="50"/>
      <c r="AI64" s="51">
        <f t="shared" si="12"/>
        <v>0</v>
      </c>
      <c r="AJ64" s="51">
        <f t="shared" si="13"/>
        <v>0</v>
      </c>
      <c r="AK64" s="52">
        <f t="shared" si="14"/>
        <v>0</v>
      </c>
      <c r="AL64" s="51" t="e">
        <f t="shared" si="15"/>
        <v>#N/A</v>
      </c>
      <c r="AO64" s="50"/>
      <c r="AP64" s="50"/>
      <c r="AQ64" s="49"/>
      <c r="AR64" s="50"/>
      <c r="AS64" s="51">
        <f t="shared" si="16"/>
        <v>0</v>
      </c>
      <c r="AT64" s="51">
        <f t="shared" si="17"/>
        <v>0</v>
      </c>
      <c r="AU64" s="52">
        <f t="shared" si="18"/>
        <v>0</v>
      </c>
      <c r="AV64" s="51" t="e">
        <f t="shared" si="19"/>
        <v>#N/A</v>
      </c>
      <c r="AY64" s="50"/>
      <c r="AZ64" s="50"/>
      <c r="BA64" s="49"/>
      <c r="BB64" s="50"/>
      <c r="BC64" s="51">
        <f t="shared" si="20"/>
        <v>0</v>
      </c>
      <c r="BD64" s="51">
        <f t="shared" si="21"/>
        <v>0</v>
      </c>
      <c r="BE64" s="52">
        <f t="shared" si="22"/>
        <v>0</v>
      </c>
      <c r="BF64" s="51" t="e">
        <f t="shared" si="23"/>
        <v>#N/A</v>
      </c>
    </row>
    <row r="65" spans="1:58" ht="15" customHeight="1" x14ac:dyDescent="0.25">
      <c r="A65" s="50" t="s">
        <v>181</v>
      </c>
      <c r="B65" s="50"/>
      <c r="C65" s="49">
        <v>74.099999999999994</v>
      </c>
      <c r="D65" s="50">
        <v>4.7</v>
      </c>
      <c r="E65" s="51">
        <f t="shared" si="3"/>
        <v>917.16</v>
      </c>
      <c r="F65" s="51">
        <f t="shared" si="0"/>
        <v>0</v>
      </c>
      <c r="G65" s="54">
        <f t="shared" si="1"/>
        <v>0</v>
      </c>
      <c r="H65" s="55">
        <f t="shared" si="2"/>
        <v>0</v>
      </c>
      <c r="J65" s="48"/>
      <c r="K65" s="50"/>
      <c r="L65" s="50"/>
      <c r="M65" s="49"/>
      <c r="N65" s="50"/>
      <c r="O65" s="51">
        <f t="shared" si="4"/>
        <v>0</v>
      </c>
      <c r="P65" s="51">
        <f t="shared" si="5"/>
        <v>0</v>
      </c>
      <c r="Q65" s="52">
        <f t="shared" si="6"/>
        <v>0</v>
      </c>
      <c r="R65" s="51" t="e">
        <f t="shared" si="7"/>
        <v>#N/A</v>
      </c>
      <c r="U65" s="50"/>
      <c r="V65" s="50"/>
      <c r="W65" s="49"/>
      <c r="X65" s="50"/>
      <c r="Y65" s="51">
        <f t="shared" si="8"/>
        <v>0</v>
      </c>
      <c r="Z65" s="51">
        <f t="shared" si="9"/>
        <v>0</v>
      </c>
      <c r="AA65" s="52">
        <f t="shared" si="10"/>
        <v>0</v>
      </c>
      <c r="AB65" s="51" t="e">
        <f t="shared" si="11"/>
        <v>#N/A</v>
      </c>
      <c r="AE65" s="50"/>
      <c r="AF65" s="50"/>
      <c r="AG65" s="49"/>
      <c r="AH65" s="50"/>
      <c r="AI65" s="51">
        <f t="shared" si="12"/>
        <v>0</v>
      </c>
      <c r="AJ65" s="51">
        <f t="shared" si="13"/>
        <v>0</v>
      </c>
      <c r="AK65" s="52">
        <f t="shared" si="14"/>
        <v>0</v>
      </c>
      <c r="AL65" s="51" t="e">
        <f t="shared" si="15"/>
        <v>#N/A</v>
      </c>
      <c r="AO65" s="50"/>
      <c r="AP65" s="50"/>
      <c r="AQ65" s="49"/>
      <c r="AR65" s="50"/>
      <c r="AS65" s="51">
        <f t="shared" si="16"/>
        <v>0</v>
      </c>
      <c r="AT65" s="51">
        <f t="shared" si="17"/>
        <v>0</v>
      </c>
      <c r="AU65" s="52">
        <f t="shared" si="18"/>
        <v>0</v>
      </c>
      <c r="AV65" s="51" t="e">
        <f t="shared" si="19"/>
        <v>#N/A</v>
      </c>
      <c r="AY65" s="50"/>
      <c r="AZ65" s="50"/>
      <c r="BA65" s="49"/>
      <c r="BB65" s="50"/>
      <c r="BC65" s="51">
        <f t="shared" si="20"/>
        <v>0</v>
      </c>
      <c r="BD65" s="51">
        <f t="shared" si="21"/>
        <v>0</v>
      </c>
      <c r="BE65" s="52">
        <f t="shared" si="22"/>
        <v>0</v>
      </c>
      <c r="BF65" s="51" t="e">
        <f t="shared" si="23"/>
        <v>#N/A</v>
      </c>
    </row>
    <row r="66" spans="1:58" ht="15" customHeight="1" x14ac:dyDescent="0.25">
      <c r="A66" s="50"/>
      <c r="B66" s="50"/>
      <c r="C66" s="49">
        <v>75</v>
      </c>
      <c r="D66" s="50">
        <v>4.55</v>
      </c>
      <c r="E66" s="51">
        <f t="shared" si="3"/>
        <v>917.31000000000006</v>
      </c>
      <c r="F66" s="51">
        <f t="shared" si="0"/>
        <v>0</v>
      </c>
      <c r="G66" s="54">
        <f t="shared" si="1"/>
        <v>0</v>
      </c>
      <c r="H66" s="55">
        <f t="shared" si="2"/>
        <v>0</v>
      </c>
      <c r="J66" s="48"/>
      <c r="K66" s="50"/>
      <c r="L66" s="50"/>
      <c r="M66" s="49"/>
      <c r="N66" s="50"/>
      <c r="O66" s="51">
        <f t="shared" si="4"/>
        <v>0</v>
      </c>
      <c r="P66" s="51">
        <f t="shared" si="5"/>
        <v>0</v>
      </c>
      <c r="Q66" s="52">
        <f t="shared" si="6"/>
        <v>0</v>
      </c>
      <c r="R66" s="51" t="e">
        <f t="shared" si="7"/>
        <v>#N/A</v>
      </c>
      <c r="U66" s="50"/>
      <c r="V66" s="50"/>
      <c r="W66" s="49"/>
      <c r="X66" s="50"/>
      <c r="Y66" s="51">
        <f t="shared" si="8"/>
        <v>0</v>
      </c>
      <c r="Z66" s="51">
        <f t="shared" si="9"/>
        <v>0</v>
      </c>
      <c r="AA66" s="52">
        <f t="shared" si="10"/>
        <v>0</v>
      </c>
      <c r="AB66" s="51" t="e">
        <f t="shared" si="11"/>
        <v>#N/A</v>
      </c>
      <c r="AE66" s="50"/>
      <c r="AF66" s="50"/>
      <c r="AG66" s="49"/>
      <c r="AH66" s="50"/>
      <c r="AI66" s="51">
        <f t="shared" si="12"/>
        <v>0</v>
      </c>
      <c r="AJ66" s="51">
        <f t="shared" si="13"/>
        <v>0</v>
      </c>
      <c r="AK66" s="52">
        <f t="shared" si="14"/>
        <v>0</v>
      </c>
      <c r="AL66" s="51" t="e">
        <f t="shared" si="15"/>
        <v>#N/A</v>
      </c>
      <c r="AO66" s="50"/>
      <c r="AP66" s="50"/>
      <c r="AQ66" s="49"/>
      <c r="AR66" s="50"/>
      <c r="AS66" s="51">
        <f t="shared" si="16"/>
        <v>0</v>
      </c>
      <c r="AT66" s="51">
        <f t="shared" si="17"/>
        <v>0</v>
      </c>
      <c r="AU66" s="52">
        <f t="shared" si="18"/>
        <v>0</v>
      </c>
      <c r="AV66" s="51" t="e">
        <f t="shared" si="19"/>
        <v>#N/A</v>
      </c>
      <c r="AY66" s="50"/>
      <c r="AZ66" s="50"/>
      <c r="BA66" s="49"/>
      <c r="BB66" s="50"/>
      <c r="BC66" s="51">
        <f t="shared" si="20"/>
        <v>0</v>
      </c>
      <c r="BD66" s="51">
        <f t="shared" si="21"/>
        <v>0</v>
      </c>
      <c r="BE66" s="52">
        <f t="shared" si="22"/>
        <v>0</v>
      </c>
      <c r="BF66" s="51" t="e">
        <f t="shared" si="23"/>
        <v>#N/A</v>
      </c>
    </row>
    <row r="67" spans="1:58" ht="15" customHeight="1" x14ac:dyDescent="0.25">
      <c r="A67" s="50"/>
      <c r="B67" s="50"/>
      <c r="C67" s="49">
        <v>77</v>
      </c>
      <c r="D67" s="50">
        <v>4.3899999999999997</v>
      </c>
      <c r="E67" s="51">
        <f t="shared" si="3"/>
        <v>917.47</v>
      </c>
      <c r="F67" s="51">
        <f t="shared" si="0"/>
        <v>0</v>
      </c>
      <c r="G67" s="54">
        <f t="shared" si="1"/>
        <v>0</v>
      </c>
      <c r="H67" s="55">
        <f t="shared" si="2"/>
        <v>0</v>
      </c>
      <c r="J67" s="48"/>
      <c r="K67" s="50"/>
      <c r="L67" s="50"/>
      <c r="M67" s="49"/>
      <c r="N67" s="50"/>
      <c r="O67" s="51">
        <f t="shared" si="4"/>
        <v>0</v>
      </c>
      <c r="P67" s="51">
        <f t="shared" si="5"/>
        <v>0</v>
      </c>
      <c r="Q67" s="52">
        <f t="shared" si="6"/>
        <v>0</v>
      </c>
      <c r="R67" s="51" t="e">
        <f t="shared" si="7"/>
        <v>#N/A</v>
      </c>
      <c r="U67" s="50"/>
      <c r="V67" s="50"/>
      <c r="W67" s="49"/>
      <c r="X67" s="50"/>
      <c r="Y67" s="51">
        <f t="shared" si="8"/>
        <v>0</v>
      </c>
      <c r="Z67" s="51">
        <f t="shared" si="9"/>
        <v>0</v>
      </c>
      <c r="AA67" s="52">
        <f t="shared" si="10"/>
        <v>0</v>
      </c>
      <c r="AB67" s="51" t="e">
        <f t="shared" si="11"/>
        <v>#N/A</v>
      </c>
      <c r="AE67" s="50"/>
      <c r="AF67" s="50"/>
      <c r="AG67" s="49"/>
      <c r="AH67" s="50"/>
      <c r="AI67" s="51">
        <f t="shared" si="12"/>
        <v>0</v>
      </c>
      <c r="AJ67" s="51">
        <f t="shared" si="13"/>
        <v>0</v>
      </c>
      <c r="AK67" s="52">
        <f t="shared" si="14"/>
        <v>0</v>
      </c>
      <c r="AL67" s="51" t="e">
        <f t="shared" si="15"/>
        <v>#N/A</v>
      </c>
      <c r="AO67" s="50"/>
      <c r="AP67" s="50"/>
      <c r="AQ67" s="49"/>
      <c r="AR67" s="50"/>
      <c r="AS67" s="51">
        <f t="shared" si="16"/>
        <v>0</v>
      </c>
      <c r="AT67" s="51">
        <f t="shared" si="17"/>
        <v>0</v>
      </c>
      <c r="AU67" s="52">
        <f t="shared" si="18"/>
        <v>0</v>
      </c>
      <c r="AV67" s="51" t="e">
        <f t="shared" si="19"/>
        <v>#N/A</v>
      </c>
      <c r="AY67" s="50"/>
      <c r="AZ67" s="50"/>
      <c r="BA67" s="49"/>
      <c r="BB67" s="50"/>
      <c r="BC67" s="51">
        <f t="shared" si="20"/>
        <v>0</v>
      </c>
      <c r="BD67" s="51">
        <f t="shared" si="21"/>
        <v>0</v>
      </c>
      <c r="BE67" s="52">
        <f t="shared" si="22"/>
        <v>0</v>
      </c>
      <c r="BF67" s="51" t="e">
        <f t="shared" si="23"/>
        <v>#N/A</v>
      </c>
    </row>
    <row r="68" spans="1:58" ht="15" customHeight="1" x14ac:dyDescent="0.25">
      <c r="A68" s="50" t="s">
        <v>182</v>
      </c>
      <c r="B68" s="50"/>
      <c r="C68" s="49">
        <v>78</v>
      </c>
      <c r="D68" s="50">
        <v>4.3</v>
      </c>
      <c r="E68" s="51">
        <f t="shared" si="3"/>
        <v>917.56000000000006</v>
      </c>
      <c r="F68" s="51">
        <f t="shared" si="0"/>
        <v>0</v>
      </c>
      <c r="G68" s="54">
        <f t="shared" si="1"/>
        <v>0</v>
      </c>
      <c r="H68" s="55">
        <f t="shared" si="2"/>
        <v>0</v>
      </c>
      <c r="J68" s="48"/>
      <c r="K68" s="50"/>
      <c r="L68" s="50"/>
      <c r="M68" s="49"/>
      <c r="N68" s="50"/>
      <c r="O68" s="51">
        <f t="shared" si="4"/>
        <v>0</v>
      </c>
      <c r="P68" s="51">
        <f t="shared" si="5"/>
        <v>0</v>
      </c>
      <c r="Q68" s="52">
        <f t="shared" si="6"/>
        <v>0</v>
      </c>
      <c r="R68" s="51" t="e">
        <f t="shared" si="7"/>
        <v>#N/A</v>
      </c>
      <c r="U68" s="50"/>
      <c r="V68" s="50"/>
      <c r="W68" s="49"/>
      <c r="X68" s="50"/>
      <c r="Y68" s="51">
        <f t="shared" si="8"/>
        <v>0</v>
      </c>
      <c r="Z68" s="51">
        <f t="shared" si="9"/>
        <v>0</v>
      </c>
      <c r="AA68" s="52">
        <f t="shared" si="10"/>
        <v>0</v>
      </c>
      <c r="AB68" s="51" t="e">
        <f t="shared" si="11"/>
        <v>#N/A</v>
      </c>
      <c r="AE68" s="50"/>
      <c r="AF68" s="50"/>
      <c r="AG68" s="49"/>
      <c r="AH68" s="50"/>
      <c r="AI68" s="51">
        <f t="shared" si="12"/>
        <v>0</v>
      </c>
      <c r="AJ68" s="51">
        <f t="shared" si="13"/>
        <v>0</v>
      </c>
      <c r="AK68" s="52">
        <f t="shared" si="14"/>
        <v>0</v>
      </c>
      <c r="AL68" s="51" t="e">
        <f t="shared" si="15"/>
        <v>#N/A</v>
      </c>
      <c r="AO68" s="50"/>
      <c r="AP68" s="50"/>
      <c r="AQ68" s="49"/>
      <c r="AR68" s="50"/>
      <c r="AS68" s="51">
        <f t="shared" si="16"/>
        <v>0</v>
      </c>
      <c r="AT68" s="51">
        <f t="shared" si="17"/>
        <v>0</v>
      </c>
      <c r="AU68" s="52">
        <f t="shared" si="18"/>
        <v>0</v>
      </c>
      <c r="AV68" s="51" t="e">
        <f t="shared" si="19"/>
        <v>#N/A</v>
      </c>
      <c r="AY68" s="50"/>
      <c r="AZ68" s="50"/>
      <c r="BA68" s="49"/>
      <c r="BB68" s="50"/>
      <c r="BC68" s="51">
        <f t="shared" si="20"/>
        <v>0</v>
      </c>
      <c r="BD68" s="51">
        <f t="shared" si="21"/>
        <v>0</v>
      </c>
      <c r="BE68" s="52">
        <f t="shared" si="22"/>
        <v>0</v>
      </c>
      <c r="BF68" s="51" t="e">
        <f t="shared" si="23"/>
        <v>#N/A</v>
      </c>
    </row>
    <row r="69" spans="1:58" ht="15" customHeight="1" x14ac:dyDescent="0.25">
      <c r="A69" s="50" t="s">
        <v>183</v>
      </c>
      <c r="B69" s="50"/>
      <c r="C69" s="49">
        <v>78</v>
      </c>
      <c r="D69" s="50">
        <v>3.8</v>
      </c>
      <c r="E69" s="51">
        <f t="shared" si="3"/>
        <v>918.06000000000006</v>
      </c>
      <c r="F69" s="51">
        <f t="shared" si="0"/>
        <v>0</v>
      </c>
      <c r="G69" s="54">
        <f t="shared" si="1"/>
        <v>0</v>
      </c>
      <c r="H69" s="55">
        <f t="shared" si="2"/>
        <v>0</v>
      </c>
      <c r="J69" s="48"/>
      <c r="K69" s="50"/>
      <c r="L69" s="50"/>
      <c r="M69" s="49"/>
      <c r="N69" s="50"/>
      <c r="O69" s="51">
        <f t="shared" si="4"/>
        <v>0</v>
      </c>
      <c r="P69" s="51">
        <f t="shared" si="5"/>
        <v>0</v>
      </c>
      <c r="Q69" s="52">
        <f t="shared" si="6"/>
        <v>0</v>
      </c>
      <c r="R69" s="51" t="e">
        <f t="shared" si="7"/>
        <v>#N/A</v>
      </c>
      <c r="U69" s="50"/>
      <c r="V69" s="50"/>
      <c r="W69" s="49"/>
      <c r="X69" s="50"/>
      <c r="Y69" s="51">
        <f t="shared" si="8"/>
        <v>0</v>
      </c>
      <c r="Z69" s="51">
        <f t="shared" si="9"/>
        <v>0</v>
      </c>
      <c r="AA69" s="52">
        <f t="shared" si="10"/>
        <v>0</v>
      </c>
      <c r="AB69" s="51" t="e">
        <f t="shared" si="11"/>
        <v>#N/A</v>
      </c>
      <c r="AE69" s="50"/>
      <c r="AF69" s="50"/>
      <c r="AG69" s="49"/>
      <c r="AH69" s="50"/>
      <c r="AI69" s="51">
        <f t="shared" si="12"/>
        <v>0</v>
      </c>
      <c r="AJ69" s="51">
        <f t="shared" si="13"/>
        <v>0</v>
      </c>
      <c r="AK69" s="52">
        <f t="shared" si="14"/>
        <v>0</v>
      </c>
      <c r="AL69" s="51" t="e">
        <f t="shared" si="15"/>
        <v>#N/A</v>
      </c>
      <c r="AO69" s="50"/>
      <c r="AP69" s="50"/>
      <c r="AQ69" s="49"/>
      <c r="AR69" s="50"/>
      <c r="AS69" s="51">
        <f t="shared" si="16"/>
        <v>0</v>
      </c>
      <c r="AT69" s="51">
        <f t="shared" si="17"/>
        <v>0</v>
      </c>
      <c r="AU69" s="52">
        <f t="shared" si="18"/>
        <v>0</v>
      </c>
      <c r="AV69" s="51" t="e">
        <f t="shared" si="19"/>
        <v>#N/A</v>
      </c>
      <c r="AY69" s="50"/>
      <c r="AZ69" s="50"/>
      <c r="BA69" s="49"/>
      <c r="BB69" s="50"/>
      <c r="BC69" s="51">
        <f t="shared" si="20"/>
        <v>0</v>
      </c>
      <c r="BD69" s="51">
        <f t="shared" si="21"/>
        <v>0</v>
      </c>
      <c r="BE69" s="52">
        <f t="shared" si="22"/>
        <v>0</v>
      </c>
      <c r="BF69" s="51" t="e">
        <f t="shared" si="23"/>
        <v>#N/A</v>
      </c>
    </row>
    <row r="70" spans="1:58" s="36" customFormat="1" ht="15" customHeight="1" x14ac:dyDescent="0.25">
      <c r="A70" s="50"/>
      <c r="B70" s="50"/>
      <c r="C70" s="49"/>
      <c r="D70" s="50"/>
      <c r="E70" s="51">
        <f t="shared" si="3"/>
        <v>0</v>
      </c>
      <c r="F70" s="51">
        <f t="shared" si="0"/>
        <v>0</v>
      </c>
      <c r="G70" s="54">
        <f t="shared" si="1"/>
        <v>0</v>
      </c>
      <c r="H70" s="55">
        <f t="shared" si="2"/>
        <v>0</v>
      </c>
      <c r="I70" s="13"/>
      <c r="J70" s="48"/>
      <c r="K70" s="50"/>
      <c r="L70" s="50"/>
      <c r="M70" s="49"/>
      <c r="N70" s="50"/>
      <c r="O70" s="51">
        <f t="shared" si="4"/>
        <v>0</v>
      </c>
      <c r="P70" s="51">
        <f t="shared" si="5"/>
        <v>0</v>
      </c>
      <c r="Q70" s="52">
        <f t="shared" si="6"/>
        <v>0</v>
      </c>
      <c r="R70" s="51" t="e">
        <f t="shared" si="7"/>
        <v>#N/A</v>
      </c>
      <c r="U70" s="50"/>
      <c r="V70" s="50"/>
      <c r="W70" s="49"/>
      <c r="X70" s="50"/>
      <c r="Y70" s="51">
        <f t="shared" si="8"/>
        <v>0</v>
      </c>
      <c r="Z70" s="51">
        <f t="shared" si="9"/>
        <v>0</v>
      </c>
      <c r="AA70" s="52">
        <f t="shared" si="10"/>
        <v>0</v>
      </c>
      <c r="AB70" s="51" t="e">
        <f t="shared" si="11"/>
        <v>#N/A</v>
      </c>
      <c r="AE70" s="50"/>
      <c r="AF70" s="50"/>
      <c r="AG70" s="49"/>
      <c r="AH70" s="50"/>
      <c r="AI70" s="51">
        <f t="shared" si="12"/>
        <v>0</v>
      </c>
      <c r="AJ70" s="51">
        <f t="shared" si="13"/>
        <v>0</v>
      </c>
      <c r="AK70" s="52">
        <f t="shared" si="14"/>
        <v>0</v>
      </c>
      <c r="AL70" s="51" t="e">
        <f t="shared" si="15"/>
        <v>#N/A</v>
      </c>
      <c r="AO70" s="50"/>
      <c r="AP70" s="50"/>
      <c r="AQ70" s="49"/>
      <c r="AR70" s="50"/>
      <c r="AS70" s="51">
        <f t="shared" si="16"/>
        <v>0</v>
      </c>
      <c r="AT70" s="51">
        <f t="shared" si="17"/>
        <v>0</v>
      </c>
      <c r="AU70" s="52">
        <f t="shared" si="18"/>
        <v>0</v>
      </c>
      <c r="AV70" s="51" t="e">
        <f t="shared" si="19"/>
        <v>#N/A</v>
      </c>
      <c r="AY70" s="50"/>
      <c r="AZ70" s="50"/>
      <c r="BA70" s="49"/>
      <c r="BB70" s="50"/>
      <c r="BC70" s="51">
        <f t="shared" si="20"/>
        <v>0</v>
      </c>
      <c r="BD70" s="51">
        <f t="shared" si="21"/>
        <v>0</v>
      </c>
      <c r="BE70" s="52">
        <f t="shared" si="22"/>
        <v>0</v>
      </c>
      <c r="BF70" s="51" t="e">
        <f t="shared" si="23"/>
        <v>#N/A</v>
      </c>
    </row>
    <row r="71" spans="1:58" ht="15" customHeight="1" x14ac:dyDescent="0.25">
      <c r="A71" s="50"/>
      <c r="B71" s="50"/>
      <c r="C71" s="49"/>
      <c r="D71" s="50"/>
      <c r="E71" s="51">
        <f t="shared" si="3"/>
        <v>0</v>
      </c>
      <c r="F71" s="51">
        <f t="shared" si="0"/>
        <v>0</v>
      </c>
      <c r="G71" s="54">
        <f t="shared" si="1"/>
        <v>0</v>
      </c>
      <c r="H71" s="55">
        <f t="shared" si="2"/>
        <v>0</v>
      </c>
      <c r="J71" s="48"/>
      <c r="K71" s="50"/>
      <c r="L71" s="50"/>
      <c r="M71" s="49"/>
      <c r="N71" s="50"/>
      <c r="O71" s="51">
        <f t="shared" si="4"/>
        <v>0</v>
      </c>
      <c r="P71" s="51">
        <f t="shared" si="5"/>
        <v>0</v>
      </c>
      <c r="Q71" s="52">
        <f t="shared" si="6"/>
        <v>0</v>
      </c>
      <c r="R71" s="51" t="e">
        <f t="shared" si="7"/>
        <v>#N/A</v>
      </c>
      <c r="U71" s="50"/>
      <c r="V71" s="50"/>
      <c r="W71" s="49"/>
      <c r="X71" s="50"/>
      <c r="Y71" s="51">
        <f t="shared" si="8"/>
        <v>0</v>
      </c>
      <c r="Z71" s="51">
        <f t="shared" si="9"/>
        <v>0</v>
      </c>
      <c r="AA71" s="52">
        <f t="shared" si="10"/>
        <v>0</v>
      </c>
      <c r="AB71" s="51" t="e">
        <f t="shared" si="11"/>
        <v>#N/A</v>
      </c>
      <c r="AE71" s="50"/>
      <c r="AF71" s="50"/>
      <c r="AG71" s="49"/>
      <c r="AH71" s="50"/>
      <c r="AI71" s="51">
        <f t="shared" si="12"/>
        <v>0</v>
      </c>
      <c r="AJ71" s="51">
        <f t="shared" si="13"/>
        <v>0</v>
      </c>
      <c r="AK71" s="52">
        <f t="shared" si="14"/>
        <v>0</v>
      </c>
      <c r="AL71" s="51" t="e">
        <f t="shared" si="15"/>
        <v>#N/A</v>
      </c>
      <c r="AO71" s="50"/>
      <c r="AP71" s="50"/>
      <c r="AQ71" s="49"/>
      <c r="AR71" s="50"/>
      <c r="AS71" s="51">
        <f t="shared" si="16"/>
        <v>0</v>
      </c>
      <c r="AT71" s="51">
        <f t="shared" si="17"/>
        <v>0</v>
      </c>
      <c r="AU71" s="52">
        <f t="shared" si="18"/>
        <v>0</v>
      </c>
      <c r="AV71" s="51" t="e">
        <f t="shared" si="19"/>
        <v>#N/A</v>
      </c>
      <c r="AY71" s="50"/>
      <c r="AZ71" s="50"/>
      <c r="BA71" s="49"/>
      <c r="BB71" s="50"/>
      <c r="BC71" s="51">
        <f t="shared" si="20"/>
        <v>0</v>
      </c>
      <c r="BD71" s="51">
        <f t="shared" si="21"/>
        <v>0</v>
      </c>
      <c r="BE71" s="52">
        <f t="shared" si="22"/>
        <v>0</v>
      </c>
      <c r="BF71" s="51" t="e">
        <f t="shared" si="23"/>
        <v>#N/A</v>
      </c>
    </row>
    <row r="72" spans="1:58" s="20" customFormat="1" ht="15" customHeight="1" x14ac:dyDescent="0.25">
      <c r="A72" s="50"/>
      <c r="B72" s="50"/>
      <c r="C72" s="49"/>
      <c r="D72" s="50"/>
      <c r="E72" s="51">
        <f t="shared" si="3"/>
        <v>0</v>
      </c>
      <c r="F72" s="51">
        <f t="shared" si="0"/>
        <v>0</v>
      </c>
      <c r="G72" s="54">
        <f t="shared" si="1"/>
        <v>0</v>
      </c>
      <c r="H72" s="55">
        <f t="shared" si="2"/>
        <v>0</v>
      </c>
      <c r="I72" s="13"/>
      <c r="J72" s="48"/>
      <c r="K72" s="50"/>
      <c r="L72" s="50"/>
      <c r="M72" s="49"/>
      <c r="N72" s="50"/>
      <c r="O72" s="51">
        <f t="shared" si="4"/>
        <v>0</v>
      </c>
      <c r="P72" s="51">
        <f t="shared" si="5"/>
        <v>0</v>
      </c>
      <c r="Q72" s="52">
        <f t="shared" si="6"/>
        <v>0</v>
      </c>
      <c r="R72" s="51" t="e">
        <f t="shared" si="7"/>
        <v>#N/A</v>
      </c>
      <c r="U72" s="50"/>
      <c r="V72" s="50"/>
      <c r="W72" s="49"/>
      <c r="X72" s="50"/>
      <c r="Y72" s="51">
        <f t="shared" si="8"/>
        <v>0</v>
      </c>
      <c r="Z72" s="51">
        <f t="shared" si="9"/>
        <v>0</v>
      </c>
      <c r="AA72" s="52">
        <f t="shared" si="10"/>
        <v>0</v>
      </c>
      <c r="AB72" s="51" t="e">
        <f t="shared" si="11"/>
        <v>#N/A</v>
      </c>
      <c r="AE72" s="50"/>
      <c r="AF72" s="50"/>
      <c r="AG72" s="49"/>
      <c r="AH72" s="50"/>
      <c r="AI72" s="51">
        <f t="shared" si="12"/>
        <v>0</v>
      </c>
      <c r="AJ72" s="51">
        <f t="shared" si="13"/>
        <v>0</v>
      </c>
      <c r="AK72" s="52">
        <f t="shared" si="14"/>
        <v>0</v>
      </c>
      <c r="AL72" s="51" t="e">
        <f t="shared" si="15"/>
        <v>#N/A</v>
      </c>
      <c r="AO72" s="50"/>
      <c r="AP72" s="50"/>
      <c r="AQ72" s="49"/>
      <c r="AR72" s="50"/>
      <c r="AS72" s="51">
        <f t="shared" si="16"/>
        <v>0</v>
      </c>
      <c r="AT72" s="51">
        <f t="shared" si="17"/>
        <v>0</v>
      </c>
      <c r="AU72" s="52">
        <f t="shared" si="18"/>
        <v>0</v>
      </c>
      <c r="AV72" s="51" t="e">
        <f t="shared" si="19"/>
        <v>#N/A</v>
      </c>
      <c r="AY72" s="50"/>
      <c r="AZ72" s="50"/>
      <c r="BA72" s="49"/>
      <c r="BB72" s="50"/>
      <c r="BC72" s="51">
        <f t="shared" si="20"/>
        <v>0</v>
      </c>
      <c r="BD72" s="51">
        <f t="shared" si="21"/>
        <v>0</v>
      </c>
      <c r="BE72" s="52">
        <f t="shared" si="22"/>
        <v>0</v>
      </c>
      <c r="BF72" s="51" t="e">
        <f t="shared" si="23"/>
        <v>#N/A</v>
      </c>
    </row>
    <row r="73" spans="1:58" s="20" customFormat="1" ht="15" customHeight="1" x14ac:dyDescent="0.25">
      <c r="A73" s="50"/>
      <c r="B73" s="50"/>
      <c r="C73" s="49"/>
      <c r="D73" s="50"/>
      <c r="E73" s="51">
        <f t="shared" si="3"/>
        <v>0</v>
      </c>
      <c r="F73" s="51">
        <f t="shared" si="0"/>
        <v>0</v>
      </c>
      <c r="G73" s="54">
        <f t="shared" si="1"/>
        <v>0</v>
      </c>
      <c r="H73" s="55">
        <f t="shared" si="2"/>
        <v>0</v>
      </c>
      <c r="I73" s="13"/>
      <c r="J73" s="48"/>
      <c r="K73" s="50"/>
      <c r="L73" s="50"/>
      <c r="M73" s="49"/>
      <c r="N73" s="50"/>
      <c r="O73" s="51">
        <f t="shared" si="4"/>
        <v>0</v>
      </c>
      <c r="P73" s="51">
        <f t="shared" si="5"/>
        <v>0</v>
      </c>
      <c r="Q73" s="52">
        <f t="shared" si="6"/>
        <v>0</v>
      </c>
      <c r="R73" s="51" t="e">
        <f t="shared" si="7"/>
        <v>#N/A</v>
      </c>
      <c r="U73" s="50"/>
      <c r="V73" s="50"/>
      <c r="W73" s="49"/>
      <c r="X73" s="50"/>
      <c r="Y73" s="51">
        <f t="shared" si="8"/>
        <v>0</v>
      </c>
      <c r="Z73" s="51">
        <f t="shared" si="9"/>
        <v>0</v>
      </c>
      <c r="AA73" s="52">
        <f t="shared" si="10"/>
        <v>0</v>
      </c>
      <c r="AB73" s="51" t="e">
        <f t="shared" si="11"/>
        <v>#N/A</v>
      </c>
      <c r="AE73" s="50"/>
      <c r="AF73" s="50"/>
      <c r="AG73" s="49"/>
      <c r="AH73" s="50"/>
      <c r="AI73" s="51">
        <f t="shared" si="12"/>
        <v>0</v>
      </c>
      <c r="AJ73" s="51">
        <f t="shared" si="13"/>
        <v>0</v>
      </c>
      <c r="AK73" s="52">
        <f t="shared" si="14"/>
        <v>0</v>
      </c>
      <c r="AL73" s="51" t="e">
        <f t="shared" si="15"/>
        <v>#N/A</v>
      </c>
      <c r="AO73" s="50"/>
      <c r="AP73" s="50"/>
      <c r="AQ73" s="49"/>
      <c r="AR73" s="50"/>
      <c r="AS73" s="51">
        <f t="shared" si="16"/>
        <v>0</v>
      </c>
      <c r="AT73" s="51">
        <f t="shared" si="17"/>
        <v>0</v>
      </c>
      <c r="AU73" s="52">
        <f t="shared" si="18"/>
        <v>0</v>
      </c>
      <c r="AV73" s="51" t="e">
        <f t="shared" si="19"/>
        <v>#N/A</v>
      </c>
      <c r="AY73" s="50"/>
      <c r="AZ73" s="50"/>
      <c r="BA73" s="49"/>
      <c r="BB73" s="50"/>
      <c r="BC73" s="51">
        <f t="shared" si="20"/>
        <v>0</v>
      </c>
      <c r="BD73" s="51">
        <f t="shared" si="21"/>
        <v>0</v>
      </c>
      <c r="BE73" s="52">
        <f t="shared" si="22"/>
        <v>0</v>
      </c>
      <c r="BF73" s="51" t="e">
        <f t="shared" si="23"/>
        <v>#N/A</v>
      </c>
    </row>
    <row r="74" spans="1:58" ht="15" customHeight="1" x14ac:dyDescent="0.25">
      <c r="A74" s="50"/>
      <c r="B74" s="50"/>
      <c r="C74" s="49"/>
      <c r="D74" s="50"/>
      <c r="E74" s="51">
        <f t="shared" si="3"/>
        <v>0</v>
      </c>
      <c r="F74" s="51">
        <f t="shared" si="0"/>
        <v>0</v>
      </c>
      <c r="G74" s="54">
        <f t="shared" si="1"/>
        <v>0</v>
      </c>
      <c r="H74" s="55">
        <f t="shared" si="2"/>
        <v>0</v>
      </c>
      <c r="J74" s="48"/>
      <c r="K74" s="50"/>
      <c r="L74" s="50"/>
      <c r="M74" s="49"/>
      <c r="N74" s="50"/>
      <c r="O74" s="51">
        <f t="shared" si="4"/>
        <v>0</v>
      </c>
      <c r="P74" s="51">
        <f t="shared" si="5"/>
        <v>0</v>
      </c>
      <c r="Q74" s="52">
        <f t="shared" si="6"/>
        <v>0</v>
      </c>
      <c r="R74" s="51" t="e">
        <f t="shared" si="7"/>
        <v>#N/A</v>
      </c>
      <c r="U74" s="50"/>
      <c r="V74" s="50"/>
      <c r="W74" s="49"/>
      <c r="X74" s="50"/>
      <c r="Y74" s="51">
        <f t="shared" si="8"/>
        <v>0</v>
      </c>
      <c r="Z74" s="51">
        <f t="shared" si="9"/>
        <v>0</v>
      </c>
      <c r="AA74" s="52">
        <f t="shared" si="10"/>
        <v>0</v>
      </c>
      <c r="AB74" s="51" t="e">
        <f t="shared" si="11"/>
        <v>#N/A</v>
      </c>
      <c r="AE74" s="50"/>
      <c r="AF74" s="50"/>
      <c r="AG74" s="49"/>
      <c r="AH74" s="50"/>
      <c r="AI74" s="51">
        <f t="shared" si="12"/>
        <v>0</v>
      </c>
      <c r="AJ74" s="51">
        <f t="shared" si="13"/>
        <v>0</v>
      </c>
      <c r="AK74" s="52">
        <f t="shared" si="14"/>
        <v>0</v>
      </c>
      <c r="AL74" s="51" t="e">
        <f t="shared" si="15"/>
        <v>#N/A</v>
      </c>
      <c r="AO74" s="50"/>
      <c r="AP74" s="50"/>
      <c r="AQ74" s="49"/>
      <c r="AR74" s="50"/>
      <c r="AS74" s="51">
        <f t="shared" si="16"/>
        <v>0</v>
      </c>
      <c r="AT74" s="51">
        <f t="shared" si="17"/>
        <v>0</v>
      </c>
      <c r="AU74" s="52">
        <f t="shared" si="18"/>
        <v>0</v>
      </c>
      <c r="AV74" s="51" t="e">
        <f t="shared" si="19"/>
        <v>#N/A</v>
      </c>
      <c r="AY74" s="50"/>
      <c r="AZ74" s="50"/>
      <c r="BA74" s="49"/>
      <c r="BB74" s="50"/>
      <c r="BC74" s="51">
        <f t="shared" si="20"/>
        <v>0</v>
      </c>
      <c r="BD74" s="51">
        <f t="shared" si="21"/>
        <v>0</v>
      </c>
      <c r="BE74" s="52">
        <f t="shared" si="22"/>
        <v>0</v>
      </c>
      <c r="BF74" s="51" t="e">
        <f t="shared" si="23"/>
        <v>#N/A</v>
      </c>
    </row>
    <row r="75" spans="1:58" ht="15" customHeight="1" x14ac:dyDescent="0.25">
      <c r="A75" s="50"/>
      <c r="B75" s="50"/>
      <c r="C75" s="49"/>
      <c r="D75" s="50"/>
      <c r="E75" s="51">
        <f t="shared" si="3"/>
        <v>0</v>
      </c>
      <c r="F75" s="51">
        <f t="shared" si="0"/>
        <v>0</v>
      </c>
      <c r="G75" s="54">
        <f t="shared" si="1"/>
        <v>0</v>
      </c>
      <c r="H75" s="55">
        <f t="shared" si="2"/>
        <v>0</v>
      </c>
      <c r="J75" s="48"/>
      <c r="K75" s="50"/>
      <c r="L75" s="50"/>
      <c r="M75" s="49"/>
      <c r="N75" s="50"/>
      <c r="O75" s="51">
        <f t="shared" si="4"/>
        <v>0</v>
      </c>
      <c r="P75" s="51">
        <f t="shared" si="5"/>
        <v>0</v>
      </c>
      <c r="Q75" s="52">
        <f t="shared" si="6"/>
        <v>0</v>
      </c>
      <c r="R75" s="51" t="e">
        <f t="shared" si="7"/>
        <v>#N/A</v>
      </c>
      <c r="U75" s="50"/>
      <c r="V75" s="50"/>
      <c r="W75" s="49"/>
      <c r="X75" s="50"/>
      <c r="Y75" s="51">
        <f t="shared" si="8"/>
        <v>0</v>
      </c>
      <c r="Z75" s="51">
        <f t="shared" si="9"/>
        <v>0</v>
      </c>
      <c r="AA75" s="52">
        <f t="shared" si="10"/>
        <v>0</v>
      </c>
      <c r="AB75" s="51" t="e">
        <f t="shared" si="11"/>
        <v>#N/A</v>
      </c>
      <c r="AE75" s="50"/>
      <c r="AF75" s="50"/>
      <c r="AG75" s="49"/>
      <c r="AH75" s="50"/>
      <c r="AI75" s="51">
        <f t="shared" si="12"/>
        <v>0</v>
      </c>
      <c r="AJ75" s="51">
        <f t="shared" si="13"/>
        <v>0</v>
      </c>
      <c r="AK75" s="52">
        <f t="shared" si="14"/>
        <v>0</v>
      </c>
      <c r="AL75" s="51" t="e">
        <f t="shared" si="15"/>
        <v>#N/A</v>
      </c>
      <c r="AO75" s="50"/>
      <c r="AP75" s="50"/>
      <c r="AQ75" s="49"/>
      <c r="AR75" s="50"/>
      <c r="AS75" s="51">
        <f t="shared" si="16"/>
        <v>0</v>
      </c>
      <c r="AT75" s="51">
        <f t="shared" si="17"/>
        <v>0</v>
      </c>
      <c r="AU75" s="52">
        <f t="shared" si="18"/>
        <v>0</v>
      </c>
      <c r="AV75" s="51" t="e">
        <f t="shared" si="19"/>
        <v>#N/A</v>
      </c>
      <c r="AY75" s="50"/>
      <c r="AZ75" s="50"/>
      <c r="BA75" s="49"/>
      <c r="BB75" s="50"/>
      <c r="BC75" s="51">
        <f t="shared" si="20"/>
        <v>0</v>
      </c>
      <c r="BD75" s="51">
        <f t="shared" si="21"/>
        <v>0</v>
      </c>
      <c r="BE75" s="52">
        <f t="shared" si="22"/>
        <v>0</v>
      </c>
      <c r="BF75" s="51" t="e">
        <f t="shared" si="23"/>
        <v>#N/A</v>
      </c>
    </row>
    <row r="76" spans="1:58" ht="15" customHeight="1" x14ac:dyDescent="0.25">
      <c r="A76" s="50"/>
      <c r="B76" s="50"/>
      <c r="C76" s="49"/>
      <c r="D76" s="50"/>
      <c r="E76" s="51">
        <f t="shared" si="3"/>
        <v>0</v>
      </c>
      <c r="F76" s="51">
        <f t="shared" si="0"/>
        <v>0</v>
      </c>
      <c r="G76" s="54">
        <f t="shared" si="1"/>
        <v>0</v>
      </c>
      <c r="H76" s="55">
        <f t="shared" si="2"/>
        <v>0</v>
      </c>
      <c r="J76" s="48"/>
      <c r="K76" s="50"/>
      <c r="L76" s="50"/>
      <c r="M76" s="49"/>
      <c r="N76" s="50"/>
      <c r="O76" s="51">
        <f t="shared" si="4"/>
        <v>0</v>
      </c>
      <c r="P76" s="51">
        <f t="shared" si="5"/>
        <v>0</v>
      </c>
      <c r="Q76" s="52">
        <f t="shared" si="6"/>
        <v>0</v>
      </c>
      <c r="R76" s="51" t="e">
        <f t="shared" si="7"/>
        <v>#N/A</v>
      </c>
      <c r="U76" s="50"/>
      <c r="V76" s="50"/>
      <c r="W76" s="49"/>
      <c r="X76" s="50"/>
      <c r="Y76" s="51">
        <f t="shared" si="8"/>
        <v>0</v>
      </c>
      <c r="Z76" s="51">
        <f t="shared" si="9"/>
        <v>0</v>
      </c>
      <c r="AA76" s="52">
        <f t="shared" si="10"/>
        <v>0</v>
      </c>
      <c r="AB76" s="51" t="e">
        <f t="shared" si="11"/>
        <v>#N/A</v>
      </c>
      <c r="AE76" s="50"/>
      <c r="AF76" s="50"/>
      <c r="AG76" s="49"/>
      <c r="AH76" s="50"/>
      <c r="AI76" s="51">
        <f t="shared" si="12"/>
        <v>0</v>
      </c>
      <c r="AJ76" s="51">
        <f t="shared" si="13"/>
        <v>0</v>
      </c>
      <c r="AK76" s="52">
        <f t="shared" si="14"/>
        <v>0</v>
      </c>
      <c r="AL76" s="51" t="e">
        <f t="shared" si="15"/>
        <v>#N/A</v>
      </c>
      <c r="AO76" s="50"/>
      <c r="AP76" s="50"/>
      <c r="AQ76" s="49"/>
      <c r="AR76" s="50"/>
      <c r="AS76" s="51">
        <f t="shared" si="16"/>
        <v>0</v>
      </c>
      <c r="AT76" s="51">
        <f t="shared" si="17"/>
        <v>0</v>
      </c>
      <c r="AU76" s="52">
        <f t="shared" si="18"/>
        <v>0</v>
      </c>
      <c r="AV76" s="51" t="e">
        <f t="shared" si="19"/>
        <v>#N/A</v>
      </c>
      <c r="AY76" s="50"/>
      <c r="AZ76" s="50"/>
      <c r="BA76" s="49"/>
      <c r="BB76" s="50"/>
      <c r="BC76" s="51">
        <f t="shared" si="20"/>
        <v>0</v>
      </c>
      <c r="BD76" s="51">
        <f t="shared" si="21"/>
        <v>0</v>
      </c>
      <c r="BE76" s="52">
        <f t="shared" si="22"/>
        <v>0</v>
      </c>
      <c r="BF76" s="51" t="e">
        <f t="shared" si="23"/>
        <v>#N/A</v>
      </c>
    </row>
    <row r="77" spans="1:58" ht="15" customHeight="1" x14ac:dyDescent="0.25">
      <c r="A77" s="50"/>
      <c r="B77" s="50"/>
      <c r="C77" s="49"/>
      <c r="D77" s="50"/>
      <c r="E77" s="51">
        <f t="shared" si="3"/>
        <v>0</v>
      </c>
      <c r="F77" s="51">
        <f t="shared" si="0"/>
        <v>0</v>
      </c>
      <c r="G77" s="54">
        <f t="shared" si="1"/>
        <v>0</v>
      </c>
      <c r="H77" s="55">
        <f t="shared" si="2"/>
        <v>0</v>
      </c>
      <c r="J77" s="48"/>
      <c r="K77" s="50"/>
      <c r="L77" s="50"/>
      <c r="M77" s="49"/>
      <c r="N77" s="50"/>
      <c r="O77" s="51">
        <f t="shared" si="4"/>
        <v>0</v>
      </c>
      <c r="P77" s="51">
        <f t="shared" si="5"/>
        <v>0</v>
      </c>
      <c r="Q77" s="52">
        <f t="shared" si="6"/>
        <v>0</v>
      </c>
      <c r="R77" s="51" t="e">
        <f t="shared" si="7"/>
        <v>#N/A</v>
      </c>
      <c r="U77" s="50"/>
      <c r="V77" s="50"/>
      <c r="W77" s="49"/>
      <c r="X77" s="50"/>
      <c r="Y77" s="51">
        <f t="shared" si="8"/>
        <v>0</v>
      </c>
      <c r="Z77" s="51">
        <f t="shared" si="9"/>
        <v>0</v>
      </c>
      <c r="AA77" s="52">
        <f t="shared" si="10"/>
        <v>0</v>
      </c>
      <c r="AB77" s="51" t="e">
        <f t="shared" si="11"/>
        <v>#N/A</v>
      </c>
      <c r="AE77" s="50"/>
      <c r="AF77" s="50"/>
      <c r="AG77" s="49"/>
      <c r="AH77" s="50"/>
      <c r="AI77" s="51">
        <f t="shared" si="12"/>
        <v>0</v>
      </c>
      <c r="AJ77" s="51">
        <f t="shared" si="13"/>
        <v>0</v>
      </c>
      <c r="AK77" s="52">
        <f t="shared" si="14"/>
        <v>0</v>
      </c>
      <c r="AL77" s="51" t="e">
        <f t="shared" si="15"/>
        <v>#N/A</v>
      </c>
      <c r="AO77" s="50"/>
      <c r="AP77" s="50"/>
      <c r="AQ77" s="49"/>
      <c r="AR77" s="50"/>
      <c r="AS77" s="51">
        <f t="shared" si="16"/>
        <v>0</v>
      </c>
      <c r="AT77" s="51">
        <f t="shared" si="17"/>
        <v>0</v>
      </c>
      <c r="AU77" s="52">
        <f t="shared" si="18"/>
        <v>0</v>
      </c>
      <c r="AV77" s="51" t="e">
        <f t="shared" si="19"/>
        <v>#N/A</v>
      </c>
      <c r="AY77" s="50"/>
      <c r="AZ77" s="50"/>
      <c r="BA77" s="49"/>
      <c r="BB77" s="50"/>
      <c r="BC77" s="51">
        <f t="shared" si="20"/>
        <v>0</v>
      </c>
      <c r="BD77" s="51">
        <f t="shared" si="21"/>
        <v>0</v>
      </c>
      <c r="BE77" s="52">
        <f t="shared" si="22"/>
        <v>0</v>
      </c>
      <c r="BF77" s="51" t="e">
        <f t="shared" si="23"/>
        <v>#N/A</v>
      </c>
    </row>
    <row r="78" spans="1:58" ht="15" customHeight="1" x14ac:dyDescent="0.25">
      <c r="A78" s="50"/>
      <c r="B78" s="50"/>
      <c r="C78" s="49"/>
      <c r="D78" s="50"/>
      <c r="E78" s="51">
        <f t="shared" si="3"/>
        <v>0</v>
      </c>
      <c r="F78" s="51">
        <f t="shared" si="0"/>
        <v>0</v>
      </c>
      <c r="G78" s="54">
        <f t="shared" si="1"/>
        <v>0</v>
      </c>
      <c r="H78" s="55">
        <f t="shared" si="2"/>
        <v>0</v>
      </c>
      <c r="J78" s="48"/>
      <c r="K78" s="50"/>
      <c r="L78" s="50"/>
      <c r="M78" s="49"/>
      <c r="N78" s="50"/>
      <c r="O78" s="51">
        <f t="shared" si="4"/>
        <v>0</v>
      </c>
      <c r="P78" s="51">
        <f t="shared" si="5"/>
        <v>0</v>
      </c>
      <c r="Q78" s="52">
        <f t="shared" si="6"/>
        <v>0</v>
      </c>
      <c r="R78" s="51" t="e">
        <f t="shared" si="7"/>
        <v>#N/A</v>
      </c>
      <c r="U78" s="50"/>
      <c r="V78" s="50"/>
      <c r="W78" s="49"/>
      <c r="X78" s="50"/>
      <c r="Y78" s="51">
        <f t="shared" si="8"/>
        <v>0</v>
      </c>
      <c r="Z78" s="51">
        <f t="shared" si="9"/>
        <v>0</v>
      </c>
      <c r="AA78" s="52">
        <f t="shared" si="10"/>
        <v>0</v>
      </c>
      <c r="AB78" s="51" t="e">
        <f t="shared" si="11"/>
        <v>#N/A</v>
      </c>
      <c r="AE78" s="50"/>
      <c r="AF78" s="50"/>
      <c r="AG78" s="49"/>
      <c r="AH78" s="50"/>
      <c r="AI78" s="51">
        <f t="shared" si="12"/>
        <v>0</v>
      </c>
      <c r="AJ78" s="51">
        <f t="shared" si="13"/>
        <v>0</v>
      </c>
      <c r="AK78" s="52">
        <f t="shared" si="14"/>
        <v>0</v>
      </c>
      <c r="AL78" s="51" t="e">
        <f t="shared" si="15"/>
        <v>#N/A</v>
      </c>
      <c r="AO78" s="50"/>
      <c r="AP78" s="50"/>
      <c r="AQ78" s="49"/>
      <c r="AR78" s="50"/>
      <c r="AS78" s="51">
        <f t="shared" si="16"/>
        <v>0</v>
      </c>
      <c r="AT78" s="51">
        <f t="shared" si="17"/>
        <v>0</v>
      </c>
      <c r="AU78" s="52">
        <f t="shared" si="18"/>
        <v>0</v>
      </c>
      <c r="AV78" s="51" t="e">
        <f t="shared" si="19"/>
        <v>#N/A</v>
      </c>
      <c r="AY78" s="50"/>
      <c r="AZ78" s="50"/>
      <c r="BA78" s="49"/>
      <c r="BB78" s="50"/>
      <c r="BC78" s="51">
        <f t="shared" si="20"/>
        <v>0</v>
      </c>
      <c r="BD78" s="51">
        <f t="shared" si="21"/>
        <v>0</v>
      </c>
      <c r="BE78" s="52">
        <f t="shared" si="22"/>
        <v>0</v>
      </c>
      <c r="BF78" s="51" t="e">
        <f t="shared" si="23"/>
        <v>#N/A</v>
      </c>
    </row>
    <row r="79" spans="1:58" ht="15" customHeight="1" x14ac:dyDescent="0.25">
      <c r="A79" s="50"/>
      <c r="B79" s="50"/>
      <c r="C79" s="49"/>
      <c r="D79" s="50"/>
      <c r="E79" s="51">
        <f t="shared" si="3"/>
        <v>0</v>
      </c>
      <c r="F79" s="51">
        <f t="shared" si="0"/>
        <v>0</v>
      </c>
      <c r="G79" s="54">
        <f t="shared" si="1"/>
        <v>0</v>
      </c>
      <c r="H79" s="55">
        <f t="shared" si="2"/>
        <v>0</v>
      </c>
      <c r="J79" s="48"/>
      <c r="K79" s="50"/>
      <c r="L79" s="50"/>
      <c r="M79" s="49"/>
      <c r="N79" s="50"/>
      <c r="O79" s="51">
        <f t="shared" si="4"/>
        <v>0</v>
      </c>
      <c r="P79" s="51">
        <f t="shared" si="5"/>
        <v>0</v>
      </c>
      <c r="Q79" s="52">
        <f t="shared" si="6"/>
        <v>0</v>
      </c>
      <c r="R79" s="51" t="e">
        <f t="shared" si="7"/>
        <v>#N/A</v>
      </c>
      <c r="U79" s="50"/>
      <c r="V79" s="50"/>
      <c r="W79" s="49"/>
      <c r="X79" s="50"/>
      <c r="Y79" s="51">
        <f t="shared" si="8"/>
        <v>0</v>
      </c>
      <c r="Z79" s="51">
        <f t="shared" si="9"/>
        <v>0</v>
      </c>
      <c r="AA79" s="52">
        <f t="shared" si="10"/>
        <v>0</v>
      </c>
      <c r="AB79" s="51" t="e">
        <f t="shared" si="11"/>
        <v>#N/A</v>
      </c>
      <c r="AE79" s="50"/>
      <c r="AF79" s="50"/>
      <c r="AG79" s="49"/>
      <c r="AH79" s="50"/>
      <c r="AI79" s="51">
        <f t="shared" si="12"/>
        <v>0</v>
      </c>
      <c r="AJ79" s="51">
        <f t="shared" si="13"/>
        <v>0</v>
      </c>
      <c r="AK79" s="52">
        <f t="shared" si="14"/>
        <v>0</v>
      </c>
      <c r="AL79" s="51" t="e">
        <f t="shared" si="15"/>
        <v>#N/A</v>
      </c>
      <c r="AO79" s="50"/>
      <c r="AP79" s="50"/>
      <c r="AQ79" s="49"/>
      <c r="AR79" s="50"/>
      <c r="AS79" s="51">
        <f t="shared" si="16"/>
        <v>0</v>
      </c>
      <c r="AT79" s="51">
        <f t="shared" si="17"/>
        <v>0</v>
      </c>
      <c r="AU79" s="52">
        <f t="shared" si="18"/>
        <v>0</v>
      </c>
      <c r="AV79" s="51" t="e">
        <f t="shared" si="19"/>
        <v>#N/A</v>
      </c>
      <c r="AY79" s="50"/>
      <c r="AZ79" s="50"/>
      <c r="BA79" s="49"/>
      <c r="BB79" s="50"/>
      <c r="BC79" s="51">
        <f t="shared" si="20"/>
        <v>0</v>
      </c>
      <c r="BD79" s="51">
        <f t="shared" si="21"/>
        <v>0</v>
      </c>
      <c r="BE79" s="52">
        <f t="shared" si="22"/>
        <v>0</v>
      </c>
      <c r="BF79" s="51" t="e">
        <f t="shared" si="23"/>
        <v>#N/A</v>
      </c>
    </row>
    <row r="80" spans="1:58" ht="15" customHeight="1" x14ac:dyDescent="0.25">
      <c r="A80" s="50"/>
      <c r="B80" s="50"/>
      <c r="C80" s="49"/>
      <c r="D80" s="50"/>
      <c r="E80" s="51">
        <f t="shared" si="3"/>
        <v>0</v>
      </c>
      <c r="F80" s="51">
        <f t="shared" si="0"/>
        <v>0</v>
      </c>
      <c r="G80" s="54">
        <f t="shared" si="1"/>
        <v>0</v>
      </c>
      <c r="H80" s="55">
        <f t="shared" si="2"/>
        <v>0</v>
      </c>
      <c r="J80" s="48"/>
      <c r="K80" s="50"/>
      <c r="L80" s="50"/>
      <c r="M80" s="49"/>
      <c r="N80" s="50"/>
      <c r="O80" s="51">
        <f t="shared" si="4"/>
        <v>0</v>
      </c>
      <c r="P80" s="51">
        <f t="shared" si="5"/>
        <v>0</v>
      </c>
      <c r="Q80" s="52">
        <f t="shared" si="6"/>
        <v>0</v>
      </c>
      <c r="R80" s="51" t="e">
        <f t="shared" si="7"/>
        <v>#N/A</v>
      </c>
      <c r="U80" s="50"/>
      <c r="V80" s="50"/>
      <c r="W80" s="49"/>
      <c r="X80" s="50"/>
      <c r="Y80" s="51">
        <f t="shared" si="8"/>
        <v>0</v>
      </c>
      <c r="Z80" s="51">
        <f t="shared" si="9"/>
        <v>0</v>
      </c>
      <c r="AA80" s="52">
        <f t="shared" si="10"/>
        <v>0</v>
      </c>
      <c r="AB80" s="51" t="e">
        <f t="shared" si="11"/>
        <v>#N/A</v>
      </c>
      <c r="AE80" s="50"/>
      <c r="AF80" s="50"/>
      <c r="AG80" s="49"/>
      <c r="AH80" s="50"/>
      <c r="AI80" s="51">
        <f t="shared" si="12"/>
        <v>0</v>
      </c>
      <c r="AJ80" s="51">
        <f t="shared" si="13"/>
        <v>0</v>
      </c>
      <c r="AK80" s="52">
        <f t="shared" si="14"/>
        <v>0</v>
      </c>
      <c r="AL80" s="51" t="e">
        <f t="shared" si="15"/>
        <v>#N/A</v>
      </c>
      <c r="AO80" s="50"/>
      <c r="AP80" s="50"/>
      <c r="AQ80" s="49"/>
      <c r="AR80" s="50"/>
      <c r="AS80" s="51">
        <f t="shared" si="16"/>
        <v>0</v>
      </c>
      <c r="AT80" s="51">
        <f t="shared" si="17"/>
        <v>0</v>
      </c>
      <c r="AU80" s="52">
        <f t="shared" si="18"/>
        <v>0</v>
      </c>
      <c r="AV80" s="51" t="e">
        <f t="shared" si="19"/>
        <v>#N/A</v>
      </c>
      <c r="AY80" s="50"/>
      <c r="AZ80" s="50"/>
      <c r="BA80" s="49"/>
      <c r="BB80" s="50"/>
      <c r="BC80" s="51">
        <f t="shared" si="20"/>
        <v>0</v>
      </c>
      <c r="BD80" s="51">
        <f t="shared" si="21"/>
        <v>0</v>
      </c>
      <c r="BE80" s="52">
        <f t="shared" si="22"/>
        <v>0</v>
      </c>
      <c r="BF80" s="51" t="e">
        <f t="shared" si="23"/>
        <v>#N/A</v>
      </c>
    </row>
    <row r="81" spans="1:58" ht="15" customHeight="1" x14ac:dyDescent="0.25">
      <c r="A81" s="50"/>
      <c r="B81" s="50"/>
      <c r="C81" s="49"/>
      <c r="D81" s="50"/>
      <c r="E81" s="51">
        <f t="shared" si="3"/>
        <v>0</v>
      </c>
      <c r="F81" s="51">
        <f t="shared" si="0"/>
        <v>0</v>
      </c>
      <c r="G81" s="54">
        <f t="shared" si="1"/>
        <v>0</v>
      </c>
      <c r="H81" s="55">
        <f t="shared" si="2"/>
        <v>0</v>
      </c>
      <c r="J81" s="48"/>
      <c r="K81" s="50"/>
      <c r="L81" s="50"/>
      <c r="M81" s="49"/>
      <c r="N81" s="50"/>
      <c r="O81" s="51">
        <f t="shared" si="4"/>
        <v>0</v>
      </c>
      <c r="P81" s="51">
        <f t="shared" si="5"/>
        <v>0</v>
      </c>
      <c r="Q81" s="52">
        <f t="shared" si="6"/>
        <v>0</v>
      </c>
      <c r="R81" s="51" t="e">
        <f t="shared" si="7"/>
        <v>#N/A</v>
      </c>
      <c r="U81" s="50"/>
      <c r="V81" s="50"/>
      <c r="W81" s="49"/>
      <c r="X81" s="50"/>
      <c r="Y81" s="51">
        <f t="shared" si="8"/>
        <v>0</v>
      </c>
      <c r="Z81" s="51">
        <f t="shared" si="9"/>
        <v>0</v>
      </c>
      <c r="AA81" s="52">
        <f t="shared" si="10"/>
        <v>0</v>
      </c>
      <c r="AB81" s="51" t="e">
        <f t="shared" si="11"/>
        <v>#N/A</v>
      </c>
      <c r="AE81" s="50"/>
      <c r="AF81" s="50"/>
      <c r="AG81" s="49"/>
      <c r="AH81" s="50"/>
      <c r="AI81" s="51">
        <f t="shared" si="12"/>
        <v>0</v>
      </c>
      <c r="AJ81" s="51">
        <f t="shared" si="13"/>
        <v>0</v>
      </c>
      <c r="AK81" s="52">
        <f t="shared" si="14"/>
        <v>0</v>
      </c>
      <c r="AL81" s="51" t="e">
        <f t="shared" si="15"/>
        <v>#N/A</v>
      </c>
      <c r="AO81" s="50"/>
      <c r="AP81" s="50"/>
      <c r="AQ81" s="49"/>
      <c r="AR81" s="50"/>
      <c r="AS81" s="51">
        <f t="shared" si="16"/>
        <v>0</v>
      </c>
      <c r="AT81" s="51">
        <f t="shared" si="17"/>
        <v>0</v>
      </c>
      <c r="AU81" s="52">
        <f t="shared" si="18"/>
        <v>0</v>
      </c>
      <c r="AV81" s="51" t="e">
        <f t="shared" si="19"/>
        <v>#N/A</v>
      </c>
      <c r="AY81" s="50"/>
      <c r="AZ81" s="50"/>
      <c r="BA81" s="49"/>
      <c r="BB81" s="50"/>
      <c r="BC81" s="51">
        <f t="shared" si="20"/>
        <v>0</v>
      </c>
      <c r="BD81" s="51">
        <f t="shared" si="21"/>
        <v>0</v>
      </c>
      <c r="BE81" s="52">
        <f t="shared" si="22"/>
        <v>0</v>
      </c>
      <c r="BF81" s="51" t="e">
        <f t="shared" si="23"/>
        <v>#N/A</v>
      </c>
    </row>
    <row r="82" spans="1:58" ht="15" customHeight="1" x14ac:dyDescent="0.25">
      <c r="A82" s="50"/>
      <c r="B82" s="50"/>
      <c r="C82" s="49"/>
      <c r="D82" s="50"/>
      <c r="E82" s="51">
        <f t="shared" si="3"/>
        <v>0</v>
      </c>
      <c r="F82" s="51">
        <f t="shared" si="0"/>
        <v>0</v>
      </c>
      <c r="G82" s="54">
        <f t="shared" si="1"/>
        <v>0</v>
      </c>
      <c r="H82" s="55">
        <f t="shared" si="2"/>
        <v>0</v>
      </c>
      <c r="J82" s="48"/>
      <c r="K82" s="50"/>
      <c r="L82" s="50"/>
      <c r="M82" s="49"/>
      <c r="N82" s="50"/>
      <c r="O82" s="51">
        <f t="shared" si="4"/>
        <v>0</v>
      </c>
      <c r="P82" s="51">
        <f t="shared" si="5"/>
        <v>0</v>
      </c>
      <c r="Q82" s="52">
        <f t="shared" si="6"/>
        <v>0</v>
      </c>
      <c r="R82" s="51" t="e">
        <f t="shared" si="7"/>
        <v>#N/A</v>
      </c>
      <c r="U82" s="50"/>
      <c r="V82" s="50"/>
      <c r="W82" s="49"/>
      <c r="X82" s="50"/>
      <c r="Y82" s="51">
        <f t="shared" si="8"/>
        <v>0</v>
      </c>
      <c r="Z82" s="51">
        <f t="shared" si="9"/>
        <v>0</v>
      </c>
      <c r="AA82" s="52">
        <f t="shared" si="10"/>
        <v>0</v>
      </c>
      <c r="AB82" s="51" t="e">
        <f t="shared" si="11"/>
        <v>#N/A</v>
      </c>
      <c r="AE82" s="50"/>
      <c r="AF82" s="50"/>
      <c r="AG82" s="49"/>
      <c r="AH82" s="50"/>
      <c r="AI82" s="51">
        <f t="shared" si="12"/>
        <v>0</v>
      </c>
      <c r="AJ82" s="51">
        <f t="shared" si="13"/>
        <v>0</v>
      </c>
      <c r="AK82" s="52">
        <f t="shared" si="14"/>
        <v>0</v>
      </c>
      <c r="AL82" s="51" t="e">
        <f t="shared" si="15"/>
        <v>#N/A</v>
      </c>
      <c r="AO82" s="50"/>
      <c r="AP82" s="50"/>
      <c r="AQ82" s="49"/>
      <c r="AR82" s="50"/>
      <c r="AS82" s="51">
        <f t="shared" si="16"/>
        <v>0</v>
      </c>
      <c r="AT82" s="51">
        <f t="shared" si="17"/>
        <v>0</v>
      </c>
      <c r="AU82" s="52">
        <f t="shared" si="18"/>
        <v>0</v>
      </c>
      <c r="AV82" s="51" t="e">
        <f t="shared" si="19"/>
        <v>#N/A</v>
      </c>
      <c r="AY82" s="50"/>
      <c r="AZ82" s="50"/>
      <c r="BA82" s="49"/>
      <c r="BB82" s="50"/>
      <c r="BC82" s="51">
        <f t="shared" si="20"/>
        <v>0</v>
      </c>
      <c r="BD82" s="51">
        <f t="shared" si="21"/>
        <v>0</v>
      </c>
      <c r="BE82" s="52">
        <f t="shared" si="22"/>
        <v>0</v>
      </c>
      <c r="BF82" s="51" t="e">
        <f t="shared" si="23"/>
        <v>#N/A</v>
      </c>
    </row>
    <row r="83" spans="1:58" ht="15" customHeight="1" x14ac:dyDescent="0.25">
      <c r="A83" s="50"/>
      <c r="B83" s="50"/>
      <c r="C83" s="49"/>
      <c r="D83" s="50"/>
      <c r="E83" s="51">
        <f t="shared" si="3"/>
        <v>0</v>
      </c>
      <c r="F83" s="51">
        <f t="shared" si="0"/>
        <v>0</v>
      </c>
      <c r="G83" s="54">
        <f t="shared" si="1"/>
        <v>0</v>
      </c>
      <c r="H83" s="55">
        <f t="shared" si="2"/>
        <v>0</v>
      </c>
      <c r="J83" s="48"/>
      <c r="K83" s="50"/>
      <c r="L83" s="50"/>
      <c r="M83" s="49"/>
      <c r="N83" s="50"/>
      <c r="O83" s="51">
        <f t="shared" si="4"/>
        <v>0</v>
      </c>
      <c r="P83" s="51">
        <f t="shared" si="5"/>
        <v>0</v>
      </c>
      <c r="Q83" s="52">
        <f t="shared" si="6"/>
        <v>0</v>
      </c>
      <c r="R83" s="51" t="e">
        <f t="shared" si="7"/>
        <v>#N/A</v>
      </c>
      <c r="U83" s="50"/>
      <c r="V83" s="50"/>
      <c r="W83" s="49"/>
      <c r="X83" s="50"/>
      <c r="Y83" s="51">
        <f t="shared" si="8"/>
        <v>0</v>
      </c>
      <c r="Z83" s="51">
        <f t="shared" si="9"/>
        <v>0</v>
      </c>
      <c r="AA83" s="52">
        <f t="shared" si="10"/>
        <v>0</v>
      </c>
      <c r="AB83" s="51" t="e">
        <f t="shared" si="11"/>
        <v>#N/A</v>
      </c>
      <c r="AE83" s="50"/>
      <c r="AF83" s="50"/>
      <c r="AG83" s="49"/>
      <c r="AH83" s="50"/>
      <c r="AI83" s="51">
        <f t="shared" si="12"/>
        <v>0</v>
      </c>
      <c r="AJ83" s="51">
        <f t="shared" si="13"/>
        <v>0</v>
      </c>
      <c r="AK83" s="52">
        <f t="shared" si="14"/>
        <v>0</v>
      </c>
      <c r="AL83" s="51" t="e">
        <f t="shared" si="15"/>
        <v>#N/A</v>
      </c>
      <c r="AO83" s="50"/>
      <c r="AP83" s="50"/>
      <c r="AQ83" s="49"/>
      <c r="AR83" s="50"/>
      <c r="AS83" s="51">
        <f t="shared" si="16"/>
        <v>0</v>
      </c>
      <c r="AT83" s="51">
        <f t="shared" si="17"/>
        <v>0</v>
      </c>
      <c r="AU83" s="52">
        <f t="shared" si="18"/>
        <v>0</v>
      </c>
      <c r="AV83" s="51" t="e">
        <f t="shared" si="19"/>
        <v>#N/A</v>
      </c>
      <c r="AY83" s="50"/>
      <c r="AZ83" s="50"/>
      <c r="BA83" s="49"/>
      <c r="BB83" s="50"/>
      <c r="BC83" s="51">
        <f t="shared" si="20"/>
        <v>0</v>
      </c>
      <c r="BD83" s="51">
        <f t="shared" si="21"/>
        <v>0</v>
      </c>
      <c r="BE83" s="52">
        <f t="shared" si="22"/>
        <v>0</v>
      </c>
      <c r="BF83" s="51" t="e">
        <f t="shared" si="23"/>
        <v>#N/A</v>
      </c>
    </row>
    <row r="84" spans="1:58" ht="15" customHeight="1" x14ac:dyDescent="0.25">
      <c r="A84" s="50"/>
      <c r="B84" s="50"/>
      <c r="C84" s="49"/>
      <c r="D84" s="50"/>
      <c r="E84" s="51">
        <f t="shared" si="3"/>
        <v>0</v>
      </c>
      <c r="F84" s="51">
        <f t="shared" si="0"/>
        <v>0</v>
      </c>
      <c r="G84" s="54">
        <f t="shared" si="1"/>
        <v>0</v>
      </c>
      <c r="H84" s="55">
        <f t="shared" si="2"/>
        <v>0</v>
      </c>
      <c r="J84" s="48"/>
      <c r="K84" s="50"/>
      <c r="L84" s="50"/>
      <c r="M84" s="49"/>
      <c r="N84" s="50"/>
      <c r="O84" s="51">
        <f t="shared" si="4"/>
        <v>0</v>
      </c>
      <c r="P84" s="51">
        <f t="shared" si="5"/>
        <v>0</v>
      </c>
      <c r="Q84" s="52">
        <f t="shared" si="6"/>
        <v>0</v>
      </c>
      <c r="R84" s="51" t="e">
        <f t="shared" si="7"/>
        <v>#N/A</v>
      </c>
      <c r="U84" s="50"/>
      <c r="V84" s="50"/>
      <c r="W84" s="49"/>
      <c r="X84" s="50"/>
      <c r="Y84" s="51">
        <f t="shared" si="8"/>
        <v>0</v>
      </c>
      <c r="Z84" s="51">
        <f t="shared" si="9"/>
        <v>0</v>
      </c>
      <c r="AA84" s="52">
        <f t="shared" si="10"/>
        <v>0</v>
      </c>
      <c r="AB84" s="51" t="e">
        <f t="shared" si="11"/>
        <v>#N/A</v>
      </c>
      <c r="AE84" s="50"/>
      <c r="AF84" s="50"/>
      <c r="AG84" s="49"/>
      <c r="AH84" s="50"/>
      <c r="AI84" s="51">
        <f t="shared" si="12"/>
        <v>0</v>
      </c>
      <c r="AJ84" s="51">
        <f t="shared" si="13"/>
        <v>0</v>
      </c>
      <c r="AK84" s="52">
        <f t="shared" si="14"/>
        <v>0</v>
      </c>
      <c r="AL84" s="51" t="e">
        <f t="shared" si="15"/>
        <v>#N/A</v>
      </c>
      <c r="AO84" s="50"/>
      <c r="AP84" s="50"/>
      <c r="AQ84" s="49"/>
      <c r="AR84" s="50"/>
      <c r="AS84" s="51">
        <f t="shared" si="16"/>
        <v>0</v>
      </c>
      <c r="AT84" s="51">
        <f t="shared" si="17"/>
        <v>0</v>
      </c>
      <c r="AU84" s="52">
        <f t="shared" si="18"/>
        <v>0</v>
      </c>
      <c r="AV84" s="51" t="e">
        <f t="shared" si="19"/>
        <v>#N/A</v>
      </c>
      <c r="AY84" s="50"/>
      <c r="AZ84" s="50"/>
      <c r="BA84" s="49"/>
      <c r="BB84" s="50"/>
      <c r="BC84" s="51">
        <f t="shared" si="20"/>
        <v>0</v>
      </c>
      <c r="BD84" s="51">
        <f t="shared" si="21"/>
        <v>0</v>
      </c>
      <c r="BE84" s="52">
        <f t="shared" si="22"/>
        <v>0</v>
      </c>
      <c r="BF84" s="51" t="e">
        <f t="shared" si="23"/>
        <v>#N/A</v>
      </c>
    </row>
    <row r="85" spans="1:58" ht="15" customHeight="1" x14ac:dyDescent="0.25">
      <c r="A85" s="50"/>
      <c r="B85" s="50"/>
      <c r="C85" s="49"/>
      <c r="D85" s="50"/>
      <c r="E85" s="51">
        <f t="shared" si="3"/>
        <v>0</v>
      </c>
      <c r="F85" s="51">
        <f t="shared" si="0"/>
        <v>0</v>
      </c>
      <c r="G85" s="54">
        <f t="shared" si="1"/>
        <v>0</v>
      </c>
      <c r="H85" s="55">
        <f t="shared" si="2"/>
        <v>0</v>
      </c>
      <c r="J85" s="48"/>
      <c r="K85" s="50"/>
      <c r="L85" s="50"/>
      <c r="M85" s="49"/>
      <c r="N85" s="50"/>
      <c r="O85" s="51">
        <f t="shared" si="4"/>
        <v>0</v>
      </c>
      <c r="P85" s="51">
        <f t="shared" si="5"/>
        <v>0</v>
      </c>
      <c r="Q85" s="52">
        <f t="shared" si="6"/>
        <v>0</v>
      </c>
      <c r="R85" s="51" t="e">
        <f t="shared" si="7"/>
        <v>#N/A</v>
      </c>
      <c r="U85" s="50"/>
      <c r="V85" s="50"/>
      <c r="W85" s="49"/>
      <c r="X85" s="50"/>
      <c r="Y85" s="51">
        <f t="shared" si="8"/>
        <v>0</v>
      </c>
      <c r="Z85" s="51">
        <f t="shared" si="9"/>
        <v>0</v>
      </c>
      <c r="AA85" s="52">
        <f t="shared" si="10"/>
        <v>0</v>
      </c>
      <c r="AB85" s="51" t="e">
        <f t="shared" si="11"/>
        <v>#N/A</v>
      </c>
      <c r="AE85" s="50"/>
      <c r="AF85" s="50"/>
      <c r="AG85" s="49"/>
      <c r="AH85" s="50"/>
      <c r="AI85" s="51">
        <f t="shared" si="12"/>
        <v>0</v>
      </c>
      <c r="AJ85" s="51">
        <f t="shared" si="13"/>
        <v>0</v>
      </c>
      <c r="AK85" s="52">
        <f t="shared" si="14"/>
        <v>0</v>
      </c>
      <c r="AL85" s="51" t="e">
        <f t="shared" si="15"/>
        <v>#N/A</v>
      </c>
      <c r="AO85" s="50"/>
      <c r="AP85" s="50"/>
      <c r="AQ85" s="49"/>
      <c r="AR85" s="50"/>
      <c r="AS85" s="51">
        <f t="shared" si="16"/>
        <v>0</v>
      </c>
      <c r="AT85" s="51">
        <f t="shared" si="17"/>
        <v>0</v>
      </c>
      <c r="AU85" s="52">
        <f t="shared" si="18"/>
        <v>0</v>
      </c>
      <c r="AV85" s="51" t="e">
        <f t="shared" si="19"/>
        <v>#N/A</v>
      </c>
      <c r="AY85" s="50"/>
      <c r="AZ85" s="50"/>
      <c r="BA85" s="49"/>
      <c r="BB85" s="50"/>
      <c r="BC85" s="51">
        <f t="shared" si="20"/>
        <v>0</v>
      </c>
      <c r="BD85" s="51">
        <f t="shared" si="21"/>
        <v>0</v>
      </c>
      <c r="BE85" s="52">
        <f t="shared" si="22"/>
        <v>0</v>
      </c>
      <c r="BF85" s="51" t="e">
        <f t="shared" si="23"/>
        <v>#N/A</v>
      </c>
    </row>
    <row r="86" spans="1:58" ht="15" customHeight="1" x14ac:dyDescent="0.25">
      <c r="A86" s="50"/>
      <c r="B86" s="50"/>
      <c r="C86" s="49"/>
      <c r="D86" s="50"/>
      <c r="E86" s="51">
        <f t="shared" si="3"/>
        <v>0</v>
      </c>
      <c r="F86" s="51">
        <f t="shared" si="0"/>
        <v>0</v>
      </c>
      <c r="G86" s="54">
        <f t="shared" si="1"/>
        <v>0</v>
      </c>
      <c r="H86" s="55">
        <f t="shared" si="2"/>
        <v>0</v>
      </c>
      <c r="K86" s="50"/>
      <c r="L86" s="50"/>
      <c r="M86" s="49"/>
      <c r="N86" s="50"/>
      <c r="O86" s="51">
        <f t="shared" si="4"/>
        <v>0</v>
      </c>
      <c r="P86" s="51">
        <f t="shared" si="5"/>
        <v>0</v>
      </c>
      <c r="Q86" s="52">
        <f t="shared" si="6"/>
        <v>0</v>
      </c>
      <c r="R86" s="51" t="e">
        <f t="shared" si="7"/>
        <v>#N/A</v>
      </c>
      <c r="U86" s="50"/>
      <c r="V86" s="50"/>
      <c r="W86" s="49"/>
      <c r="X86" s="50"/>
      <c r="Y86" s="51">
        <f t="shared" si="8"/>
        <v>0</v>
      </c>
      <c r="Z86" s="51">
        <f t="shared" si="9"/>
        <v>0</v>
      </c>
      <c r="AA86" s="52">
        <f t="shared" si="10"/>
        <v>0</v>
      </c>
      <c r="AB86" s="51" t="e">
        <f t="shared" si="11"/>
        <v>#N/A</v>
      </c>
      <c r="AE86" s="50"/>
      <c r="AF86" s="50"/>
      <c r="AG86" s="49"/>
      <c r="AH86" s="50"/>
      <c r="AI86" s="51">
        <f t="shared" si="12"/>
        <v>0</v>
      </c>
      <c r="AJ86" s="51">
        <f t="shared" si="13"/>
        <v>0</v>
      </c>
      <c r="AK86" s="52">
        <f t="shared" si="14"/>
        <v>0</v>
      </c>
      <c r="AL86" s="51" t="e">
        <f t="shared" si="15"/>
        <v>#N/A</v>
      </c>
      <c r="AO86" s="50"/>
      <c r="AP86" s="50"/>
      <c r="AQ86" s="49"/>
      <c r="AR86" s="50"/>
      <c r="AS86" s="51">
        <f t="shared" si="16"/>
        <v>0</v>
      </c>
      <c r="AT86" s="51">
        <f t="shared" si="17"/>
        <v>0</v>
      </c>
      <c r="AU86" s="52">
        <f t="shared" si="18"/>
        <v>0</v>
      </c>
      <c r="AV86" s="51" t="e">
        <f t="shared" si="19"/>
        <v>#N/A</v>
      </c>
      <c r="AY86" s="50"/>
      <c r="AZ86" s="50"/>
      <c r="BA86" s="49"/>
      <c r="BB86" s="50"/>
      <c r="BC86" s="51">
        <f t="shared" si="20"/>
        <v>0</v>
      </c>
      <c r="BD86" s="51">
        <f t="shared" si="21"/>
        <v>0</v>
      </c>
      <c r="BE86" s="52">
        <f t="shared" si="22"/>
        <v>0</v>
      </c>
      <c r="BF86" s="51" t="e">
        <f t="shared" si="23"/>
        <v>#N/A</v>
      </c>
    </row>
    <row r="88" spans="1:58" ht="15" customHeight="1" thickBot="1" x14ac:dyDescent="0.3">
      <c r="A88" s="56"/>
      <c r="B88" s="42" t="s">
        <v>98</v>
      </c>
      <c r="C88" s="42" t="s">
        <v>99</v>
      </c>
      <c r="D88" s="42" t="s">
        <v>100</v>
      </c>
      <c r="E88" s="42" t="s">
        <v>101</v>
      </c>
      <c r="F88" s="42" t="s">
        <v>102</v>
      </c>
      <c r="G88" s="42" t="s">
        <v>103</v>
      </c>
      <c r="H88" s="42" t="s">
        <v>104</v>
      </c>
      <c r="I88" s="42" t="s">
        <v>105</v>
      </c>
      <c r="J88" s="42" t="s">
        <v>106</v>
      </c>
      <c r="K88" s="42" t="s">
        <v>107</v>
      </c>
      <c r="L88" s="42" t="s">
        <v>108</v>
      </c>
      <c r="M88" s="42" t="s">
        <v>109</v>
      </c>
      <c r="N88" s="42" t="s">
        <v>110</v>
      </c>
    </row>
    <row r="89" spans="1:58" ht="15" customHeight="1" thickTop="1" x14ac:dyDescent="0.25">
      <c r="A89" s="57" t="str">
        <f>C13</f>
        <v>MY0 2/28/2012</v>
      </c>
      <c r="B89" s="58" t="s">
        <v>111</v>
      </c>
      <c r="C89" s="59" t="s">
        <v>112</v>
      </c>
      <c r="D89" s="59">
        <v>72</v>
      </c>
      <c r="E89" s="60">
        <f>LOOKUP("LBKF",B25:C86)</f>
        <v>20.2</v>
      </c>
      <c r="F89" s="60">
        <f>LOOKUP("RBKF",B25:C86)</f>
        <v>60.5</v>
      </c>
      <c r="G89" s="61">
        <f>LOOKUP("LBKF",B25:E86)</f>
        <v>913.69</v>
      </c>
      <c r="H89" s="62">
        <f>F89-E89</f>
        <v>40.299999999999997</v>
      </c>
      <c r="I89" s="62">
        <f>K89/H89</f>
        <v>1.5365012406948233</v>
      </c>
      <c r="J89" s="62">
        <f>H89/I89</f>
        <v>26.228420083654395</v>
      </c>
      <c r="K89" s="62">
        <f>SUM(H25:H86)</f>
        <v>61.921000000001378</v>
      </c>
      <c r="L89" s="62">
        <f>MAX(F25:F86)</f>
        <v>2.57000000000005</v>
      </c>
      <c r="M89" s="62">
        <f>D89/H89</f>
        <v>1.7866004962779158</v>
      </c>
      <c r="N89" s="60">
        <v>1.95</v>
      </c>
    </row>
    <row r="90" spans="1:58" ht="15" customHeight="1" x14ac:dyDescent="0.25">
      <c r="A90" s="63"/>
      <c r="B90" s="58" t="s">
        <v>111</v>
      </c>
      <c r="C90" s="58" t="s">
        <v>112</v>
      </c>
      <c r="D90" s="59">
        <v>100</v>
      </c>
      <c r="E90" s="60" t="e">
        <f>LOOKUP("LBKF",L25:M86)</f>
        <v>#N/A</v>
      </c>
      <c r="F90" s="60" t="e">
        <f>LOOKUP("RBKF",L25:M86)</f>
        <v>#N/A</v>
      </c>
      <c r="G90" s="61" t="e">
        <f>LOOKUP("LBKF",L25:O86)</f>
        <v>#N/A</v>
      </c>
      <c r="H90" s="62" t="e">
        <f t="shared" ref="H90:H94" si="24">F90-E90</f>
        <v>#N/A</v>
      </c>
      <c r="I90" s="62" t="e">
        <f t="shared" ref="I90:I94" si="25">K90/H90</f>
        <v>#N/A</v>
      </c>
      <c r="J90" s="62" t="e">
        <f t="shared" ref="J90:J94" si="26">H90/I90</f>
        <v>#N/A</v>
      </c>
      <c r="K90" s="62" t="e">
        <f>SUM(R25:R86)</f>
        <v>#N/A</v>
      </c>
      <c r="L90" s="62">
        <f>MAX(P25:P86)</f>
        <v>0</v>
      </c>
      <c r="M90" s="62"/>
      <c r="N90" s="60"/>
    </row>
    <row r="91" spans="1:58" ht="15" customHeight="1" x14ac:dyDescent="0.25">
      <c r="A91" s="35"/>
      <c r="B91" s="58" t="s">
        <v>111</v>
      </c>
      <c r="C91" s="59" t="s">
        <v>112</v>
      </c>
      <c r="D91" s="59">
        <v>100</v>
      </c>
      <c r="E91" s="60" t="e">
        <f>LOOKUP("LBKF",V25:W86)</f>
        <v>#N/A</v>
      </c>
      <c r="F91" s="60" t="e">
        <f>LOOKUP("RBKF",V25:W86)</f>
        <v>#N/A</v>
      </c>
      <c r="G91" s="61" t="e">
        <f>LOOKUP("LBKF",V25:Y86)</f>
        <v>#N/A</v>
      </c>
      <c r="H91" s="62" t="e">
        <f t="shared" si="24"/>
        <v>#N/A</v>
      </c>
      <c r="I91" s="62" t="e">
        <f t="shared" si="25"/>
        <v>#N/A</v>
      </c>
      <c r="J91" s="62" t="e">
        <f t="shared" si="26"/>
        <v>#N/A</v>
      </c>
      <c r="K91" s="62" t="e">
        <f>SUM(AB25:AB86)</f>
        <v>#N/A</v>
      </c>
      <c r="L91" s="62">
        <f>MAX(Z25:Z86)</f>
        <v>0</v>
      </c>
      <c r="M91" s="62"/>
      <c r="N91" s="60"/>
    </row>
    <row r="92" spans="1:58" ht="15" customHeight="1" x14ac:dyDescent="0.25">
      <c r="A92" s="57"/>
      <c r="B92" s="58" t="s">
        <v>111</v>
      </c>
      <c r="C92" s="59" t="s">
        <v>112</v>
      </c>
      <c r="D92" s="59">
        <v>100</v>
      </c>
      <c r="E92" s="60" t="e">
        <f>LOOKUP("LBKF",AF25:AG86)</f>
        <v>#N/A</v>
      </c>
      <c r="F92" s="60" t="e">
        <f>LOOKUP("RBKF",AF25:AG86)</f>
        <v>#N/A</v>
      </c>
      <c r="G92" s="61" t="e">
        <f>LOOKUP("LBKF",AF25:AI86)</f>
        <v>#N/A</v>
      </c>
      <c r="H92" s="62" t="e">
        <f t="shared" si="24"/>
        <v>#N/A</v>
      </c>
      <c r="I92" s="62" t="e">
        <f t="shared" si="25"/>
        <v>#N/A</v>
      </c>
      <c r="J92" s="62" t="e">
        <f t="shared" si="26"/>
        <v>#N/A</v>
      </c>
      <c r="K92" s="62" t="e">
        <f>SUM(AL25:AL86)</f>
        <v>#N/A</v>
      </c>
      <c r="L92" s="62">
        <f>MAX(AJ25:AJ86)</f>
        <v>0</v>
      </c>
      <c r="M92" s="62"/>
      <c r="N92" s="60"/>
    </row>
    <row r="93" spans="1:58" ht="15" customHeight="1" x14ac:dyDescent="0.25">
      <c r="A93" s="57"/>
      <c r="B93" s="58" t="s">
        <v>111</v>
      </c>
      <c r="C93" s="59" t="s">
        <v>112</v>
      </c>
      <c r="D93" s="59">
        <v>100</v>
      </c>
      <c r="E93" s="60" t="e">
        <f>LOOKUP("LBKF",AP25:AQ86)</f>
        <v>#N/A</v>
      </c>
      <c r="F93" s="60" t="e">
        <f>LOOKUP("RBKF",AP25:AQ86)</f>
        <v>#N/A</v>
      </c>
      <c r="G93" s="61" t="e">
        <f>LOOKUP("LBKF",AP25:AS86)</f>
        <v>#N/A</v>
      </c>
      <c r="H93" s="62" t="e">
        <f t="shared" si="24"/>
        <v>#N/A</v>
      </c>
      <c r="I93" s="62" t="e">
        <f t="shared" si="25"/>
        <v>#N/A</v>
      </c>
      <c r="J93" s="62" t="e">
        <f t="shared" si="26"/>
        <v>#N/A</v>
      </c>
      <c r="K93" s="62" t="e">
        <f>SUM(AV25:AV86)</f>
        <v>#N/A</v>
      </c>
      <c r="L93" s="62">
        <f>MAX(AT25:AT86)</f>
        <v>0</v>
      </c>
      <c r="M93" s="62"/>
      <c r="N93" s="60"/>
    </row>
    <row r="94" spans="1:58" ht="15" customHeight="1" x14ac:dyDescent="0.25">
      <c r="A94" s="57"/>
      <c r="B94" s="58" t="s">
        <v>111</v>
      </c>
      <c r="C94" s="59" t="s">
        <v>112</v>
      </c>
      <c r="D94" s="59">
        <v>100</v>
      </c>
      <c r="E94" s="60" t="e">
        <f>LOOKUP("LBKF",AZ25:BA86)</f>
        <v>#N/A</v>
      </c>
      <c r="F94" s="60" t="e">
        <f>LOOKUP("RBKF",AZ25:BA86)</f>
        <v>#N/A</v>
      </c>
      <c r="G94" s="61" t="e">
        <f>LOOKUP("LBKF",AZ25:BC86)</f>
        <v>#N/A</v>
      </c>
      <c r="H94" s="62" t="e">
        <f t="shared" si="24"/>
        <v>#N/A</v>
      </c>
      <c r="I94" s="62" t="e">
        <f t="shared" si="25"/>
        <v>#N/A</v>
      </c>
      <c r="J94" s="62" t="e">
        <f t="shared" si="26"/>
        <v>#N/A</v>
      </c>
      <c r="K94" s="62" t="e">
        <f>SUM(BF25:BF86)</f>
        <v>#N/A</v>
      </c>
      <c r="L94" s="62">
        <f>MAX(BD25:BD86)</f>
        <v>0</v>
      </c>
      <c r="M94" s="62"/>
      <c r="N94" s="60"/>
    </row>
    <row r="97" spans="8:8" ht="15" customHeight="1" x14ac:dyDescent="0.25">
      <c r="H97" s="67"/>
    </row>
    <row r="133" spans="3:12" ht="15" customHeight="1" x14ac:dyDescent="0.25">
      <c r="D133" s="13" t="s">
        <v>113</v>
      </c>
      <c r="F133" s="13" t="s">
        <v>114</v>
      </c>
      <c r="G133" s="13" t="s">
        <v>115</v>
      </c>
      <c r="H133" s="13" t="s">
        <v>116</v>
      </c>
      <c r="I133" s="13" t="s">
        <v>117</v>
      </c>
      <c r="J133" s="13" t="s">
        <v>118</v>
      </c>
      <c r="K133" s="13" t="s">
        <v>119</v>
      </c>
      <c r="L133" s="13" t="s">
        <v>120</v>
      </c>
    </row>
    <row r="134" spans="3:12" ht="15" customHeight="1" x14ac:dyDescent="0.25">
      <c r="C134" s="13">
        <v>0.5</v>
      </c>
      <c r="D134" s="13">
        <f>89.5+C134</f>
        <v>90</v>
      </c>
      <c r="E134" s="13">
        <f>13*0.5</f>
        <v>6.5</v>
      </c>
      <c r="F134" s="13">
        <f>E134</f>
        <v>6.5</v>
      </c>
      <c r="G134" s="13">
        <f>F134/(E134*2)</f>
        <v>0.5</v>
      </c>
      <c r="H134" s="13">
        <f>62.4*0.0026*G134</f>
        <v>8.1119999999999998E-2</v>
      </c>
      <c r="I134" s="13">
        <f t="shared" ref="I134:I144" si="27">1.49/$E$150*G134^(2/3)*0.0026^(0.5)</f>
        <v>0.4735964947678119</v>
      </c>
      <c r="J134" s="13">
        <f>I134*H134</f>
        <v>3.8418147655564901E-2</v>
      </c>
      <c r="K134" s="13">
        <f>F134/G134</f>
        <v>13</v>
      </c>
      <c r="L134" s="13">
        <f>I134*F134</f>
        <v>3.0783772159907774</v>
      </c>
    </row>
    <row r="135" spans="3:12" ht="15" customHeight="1" x14ac:dyDescent="0.25">
      <c r="C135" s="13">
        <v>1</v>
      </c>
      <c r="D135" s="13">
        <f t="shared" ref="D135:D144" si="28">89.5+C135</f>
        <v>90.5</v>
      </c>
      <c r="E135" s="13">
        <f>14*0.5</f>
        <v>7</v>
      </c>
      <c r="F135" s="13">
        <f t="shared" ref="F135:F144" si="29">E135+F134</f>
        <v>13.5</v>
      </c>
      <c r="G135" s="13">
        <f t="shared" ref="G135:G144" si="30">F135/(E135*2)</f>
        <v>0.9642857142857143</v>
      </c>
      <c r="H135" s="13">
        <f t="shared" ref="H135:H144" si="31">62.4*0.0026*G135</f>
        <v>0.15644571428571427</v>
      </c>
      <c r="I135" s="13">
        <f t="shared" si="27"/>
        <v>0.73377959670330861</v>
      </c>
      <c r="J135" s="13">
        <f t="shared" ref="J135:J144" si="32">I135*H135</f>
        <v>0.11479667313453247</v>
      </c>
      <c r="K135" s="13">
        <f t="shared" ref="K135:K144" si="33">F135/G135</f>
        <v>14</v>
      </c>
      <c r="L135" s="13">
        <f t="shared" ref="L135:L144" si="34">I135*F135</f>
        <v>9.9060245554946658</v>
      </c>
    </row>
    <row r="136" spans="3:12" ht="15" customHeight="1" x14ac:dyDescent="0.25">
      <c r="C136" s="13">
        <v>1.5</v>
      </c>
      <c r="D136" s="13">
        <f t="shared" si="28"/>
        <v>91</v>
      </c>
      <c r="E136" s="13">
        <f>15*0.5</f>
        <v>7.5</v>
      </c>
      <c r="F136" s="13">
        <f t="shared" si="29"/>
        <v>21</v>
      </c>
      <c r="G136" s="13">
        <f t="shared" si="30"/>
        <v>1.4</v>
      </c>
      <c r="H136" s="13">
        <f t="shared" si="31"/>
        <v>0.22713599999999998</v>
      </c>
      <c r="I136" s="13">
        <f t="shared" si="27"/>
        <v>0.94083579805998108</v>
      </c>
      <c r="J136" s="13">
        <f t="shared" si="32"/>
        <v>0.21369767982815183</v>
      </c>
      <c r="K136" s="13">
        <f t="shared" si="33"/>
        <v>15.000000000000002</v>
      </c>
      <c r="L136" s="13">
        <f t="shared" si="34"/>
        <v>19.757551759259602</v>
      </c>
    </row>
    <row r="137" spans="3:12" ht="15" customHeight="1" x14ac:dyDescent="0.25">
      <c r="C137" s="13">
        <v>2</v>
      </c>
      <c r="D137" s="13">
        <f t="shared" si="28"/>
        <v>91.5</v>
      </c>
      <c r="E137" s="13">
        <f>15*0.5</f>
        <v>7.5</v>
      </c>
      <c r="F137" s="13">
        <f t="shared" si="29"/>
        <v>28.5</v>
      </c>
      <c r="G137" s="13">
        <f t="shared" si="30"/>
        <v>1.9</v>
      </c>
      <c r="H137" s="13">
        <f t="shared" si="31"/>
        <v>0.30825599999999997</v>
      </c>
      <c r="I137" s="13">
        <f t="shared" si="27"/>
        <v>1.1532696873091386</v>
      </c>
      <c r="J137" s="13">
        <f t="shared" si="32"/>
        <v>0.35550230073116579</v>
      </c>
      <c r="K137" s="13">
        <f t="shared" si="33"/>
        <v>15</v>
      </c>
      <c r="L137" s="13">
        <f t="shared" si="34"/>
        <v>32.868186088310452</v>
      </c>
    </row>
    <row r="138" spans="3:12" ht="15" customHeight="1" x14ac:dyDescent="0.25">
      <c r="C138" s="13">
        <v>2.5</v>
      </c>
      <c r="D138" s="13">
        <f t="shared" si="28"/>
        <v>92</v>
      </c>
      <c r="E138" s="13">
        <f>15*0.5</f>
        <v>7.5</v>
      </c>
      <c r="F138" s="13">
        <f t="shared" si="29"/>
        <v>36</v>
      </c>
      <c r="G138" s="13">
        <f t="shared" si="30"/>
        <v>2.4</v>
      </c>
      <c r="H138" s="13">
        <f t="shared" si="31"/>
        <v>0.389376</v>
      </c>
      <c r="I138" s="13">
        <f t="shared" si="27"/>
        <v>1.3476257610156746</v>
      </c>
      <c r="J138" s="13">
        <f t="shared" si="32"/>
        <v>0.52473312832123931</v>
      </c>
      <c r="K138" s="13">
        <f t="shared" si="33"/>
        <v>15</v>
      </c>
      <c r="L138" s="13">
        <f t="shared" si="34"/>
        <v>48.514527396564283</v>
      </c>
    </row>
    <row r="139" spans="3:12" ht="15" customHeight="1" x14ac:dyDescent="0.25">
      <c r="C139" s="13">
        <v>3</v>
      </c>
      <c r="D139" s="13">
        <f t="shared" si="28"/>
        <v>92.5</v>
      </c>
      <c r="E139" s="13">
        <v>9</v>
      </c>
      <c r="F139" s="13">
        <f t="shared" si="29"/>
        <v>45</v>
      </c>
      <c r="G139" s="13">
        <f t="shared" si="30"/>
        <v>2.5</v>
      </c>
      <c r="H139" s="13">
        <f t="shared" si="31"/>
        <v>0.40559999999999996</v>
      </c>
      <c r="I139" s="13">
        <f t="shared" si="27"/>
        <v>1.3848045514565188</v>
      </c>
      <c r="J139" s="13">
        <f t="shared" si="32"/>
        <v>0.56167672607076402</v>
      </c>
      <c r="K139" s="13">
        <f t="shared" si="33"/>
        <v>18</v>
      </c>
      <c r="L139" s="13">
        <f t="shared" si="34"/>
        <v>62.316204815543344</v>
      </c>
    </row>
    <row r="140" spans="3:12" ht="15" customHeight="1" x14ac:dyDescent="0.25">
      <c r="C140" s="13">
        <v>3.5</v>
      </c>
      <c r="D140" s="13">
        <f t="shared" si="28"/>
        <v>93</v>
      </c>
      <c r="E140" s="13">
        <f>23/2</f>
        <v>11.5</v>
      </c>
      <c r="F140" s="13">
        <f t="shared" si="29"/>
        <v>56.5</v>
      </c>
      <c r="G140" s="13">
        <f t="shared" si="30"/>
        <v>2.4565217391304346</v>
      </c>
      <c r="H140" s="13">
        <f t="shared" si="31"/>
        <v>0.39854608695652172</v>
      </c>
      <c r="I140" s="13">
        <f t="shared" si="27"/>
        <v>1.368701944828614</v>
      </c>
      <c r="J140" s="13">
        <f t="shared" si="32"/>
        <v>0.54549080432122521</v>
      </c>
      <c r="K140" s="13">
        <f t="shared" si="33"/>
        <v>23.000000000000004</v>
      </c>
      <c r="L140" s="13">
        <f t="shared" si="34"/>
        <v>77.331659882816695</v>
      </c>
    </row>
    <row r="141" spans="3:12" ht="15" customHeight="1" x14ac:dyDescent="0.25">
      <c r="C141" s="13">
        <v>4</v>
      </c>
      <c r="D141" s="13">
        <f t="shared" si="28"/>
        <v>93.5</v>
      </c>
      <c r="E141" s="13">
        <v>13</v>
      </c>
      <c r="F141" s="13">
        <f t="shared" si="29"/>
        <v>69.5</v>
      </c>
      <c r="G141" s="13">
        <f t="shared" si="30"/>
        <v>2.6730769230769229</v>
      </c>
      <c r="H141" s="13">
        <f t="shared" si="31"/>
        <v>0.43367999999999995</v>
      </c>
      <c r="I141" s="13">
        <f t="shared" si="27"/>
        <v>1.4480029530819465</v>
      </c>
      <c r="J141" s="13">
        <f t="shared" si="32"/>
        <v>0.62796992069257851</v>
      </c>
      <c r="K141" s="13">
        <f t="shared" si="33"/>
        <v>26</v>
      </c>
      <c r="L141" s="13">
        <f t="shared" si="34"/>
        <v>100.63620523919528</v>
      </c>
    </row>
    <row r="142" spans="3:12" ht="15" customHeight="1" x14ac:dyDescent="0.25">
      <c r="C142" s="13">
        <v>4.5</v>
      </c>
      <c r="D142" s="13">
        <f t="shared" si="28"/>
        <v>94</v>
      </c>
      <c r="E142" s="13">
        <v>14.5</v>
      </c>
      <c r="F142" s="13">
        <f t="shared" si="29"/>
        <v>84</v>
      </c>
      <c r="G142" s="13">
        <f t="shared" si="30"/>
        <v>2.896551724137931</v>
      </c>
      <c r="H142" s="13">
        <f t="shared" si="31"/>
        <v>0.4699365517241379</v>
      </c>
      <c r="I142" s="13">
        <f t="shared" si="27"/>
        <v>1.5276223436839933</v>
      </c>
      <c r="J142" s="13">
        <f t="shared" si="32"/>
        <v>0.71788557652760165</v>
      </c>
      <c r="K142" s="13">
        <f t="shared" si="33"/>
        <v>29</v>
      </c>
      <c r="L142" s="13">
        <f t="shared" si="34"/>
        <v>128.32027686945543</v>
      </c>
    </row>
    <row r="143" spans="3:12" ht="15" customHeight="1" x14ac:dyDescent="0.25">
      <c r="C143" s="13">
        <v>5</v>
      </c>
      <c r="D143" s="13">
        <f t="shared" si="28"/>
        <v>94.5</v>
      </c>
      <c r="E143" s="13">
        <v>15.5</v>
      </c>
      <c r="F143" s="13">
        <f t="shared" si="29"/>
        <v>99.5</v>
      </c>
      <c r="G143" s="13">
        <f t="shared" si="30"/>
        <v>3.2096774193548385</v>
      </c>
      <c r="H143" s="13">
        <f t="shared" si="31"/>
        <v>0.52073806451612903</v>
      </c>
      <c r="I143" s="13">
        <f t="shared" si="27"/>
        <v>1.6358220869672251</v>
      </c>
      <c r="J143" s="13">
        <f t="shared" si="32"/>
        <v>0.85183482746004768</v>
      </c>
      <c r="K143" s="13">
        <f t="shared" si="33"/>
        <v>31.000000000000004</v>
      </c>
      <c r="L143" s="13">
        <f t="shared" si="34"/>
        <v>162.76429765323888</v>
      </c>
    </row>
    <row r="144" spans="3:12" ht="15" customHeight="1" x14ac:dyDescent="0.25">
      <c r="C144" s="13">
        <v>5.5</v>
      </c>
      <c r="D144" s="13">
        <f t="shared" si="28"/>
        <v>95</v>
      </c>
      <c r="E144" s="13">
        <v>17</v>
      </c>
      <c r="F144" s="13">
        <f t="shared" si="29"/>
        <v>116.5</v>
      </c>
      <c r="G144" s="13">
        <f t="shared" si="30"/>
        <v>3.4264705882352939</v>
      </c>
      <c r="H144" s="13">
        <f t="shared" si="31"/>
        <v>0.55591058823529405</v>
      </c>
      <c r="I144" s="13">
        <f t="shared" si="27"/>
        <v>1.708676377620691</v>
      </c>
      <c r="J144" s="13">
        <f t="shared" si="32"/>
        <v>0.94987129018686978</v>
      </c>
      <c r="K144" s="13">
        <f t="shared" si="33"/>
        <v>34</v>
      </c>
      <c r="L144" s="13">
        <f t="shared" si="34"/>
        <v>199.06079799281051</v>
      </c>
    </row>
    <row r="147" spans="4:5" ht="15" customHeight="1" x14ac:dyDescent="0.25">
      <c r="D147" s="13" t="s">
        <v>121</v>
      </c>
      <c r="E147" s="13">
        <f>K89/15</f>
        <v>4.1280666666667587</v>
      </c>
    </row>
    <row r="148" spans="4:5" ht="15" customHeight="1" x14ac:dyDescent="0.25">
      <c r="D148" s="13" t="s">
        <v>122</v>
      </c>
      <c r="E148" s="13">
        <f>(K89/(15+2*E147))</f>
        <v>2.6625664340876769</v>
      </c>
    </row>
    <row r="149" spans="4:5" ht="15" customHeight="1" x14ac:dyDescent="0.25">
      <c r="D149" s="13" t="s">
        <v>123</v>
      </c>
      <c r="E149" s="13">
        <v>87.69</v>
      </c>
    </row>
    <row r="150" spans="4:5" ht="15" customHeight="1" x14ac:dyDescent="0.25">
      <c r="D150" s="13" t="s">
        <v>124</v>
      </c>
      <c r="E150" s="13">
        <f>(1.49*K89*E148^(2/3)*0.0025^(1/2))/'XS Data &amp; Plots'!E149</f>
        <v>0.10105965219404091</v>
      </c>
    </row>
  </sheetData>
  <mergeCells count="28">
    <mergeCell ref="F23:H23"/>
    <mergeCell ref="P23:R23"/>
    <mergeCell ref="Z23:AB23"/>
    <mergeCell ref="AJ23:AL23"/>
    <mergeCell ref="AT23:AV23"/>
    <mergeCell ref="BD23:BF23"/>
    <mergeCell ref="I7:K7"/>
    <mergeCell ref="L7:N7"/>
    <mergeCell ref="I8:K8"/>
    <mergeCell ref="L8:N8"/>
    <mergeCell ref="L9:N9"/>
    <mergeCell ref="L10:N10"/>
    <mergeCell ref="A5:B5"/>
    <mergeCell ref="C5:G5"/>
    <mergeCell ref="I5:K5"/>
    <mergeCell ref="L5:N5"/>
    <mergeCell ref="A6:B6"/>
    <mergeCell ref="C6:G6"/>
    <mergeCell ref="I6:K6"/>
    <mergeCell ref="L6:N6"/>
    <mergeCell ref="A3:B3"/>
    <mergeCell ref="C3:G3"/>
    <mergeCell ref="I3:K3"/>
    <mergeCell ref="L3:N3"/>
    <mergeCell ref="A4:B4"/>
    <mergeCell ref="C4:G4"/>
    <mergeCell ref="I4:K4"/>
    <mergeCell ref="L4:N4"/>
  </mergeCells>
  <printOptions horizontalCentered="1" verticalCentered="1"/>
  <pageMargins left="0.5" right="0.5" top="0.5" bottom="0.5" header="0.5" footer="0.5"/>
  <pageSetup orientation="landscape" horizontalDpi="300" verticalDpi="300" r:id="rId1"/>
  <headerFooter alignWithMargins="0"/>
  <rowBreaks count="1" manualBreakCount="1">
    <brk id="68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H8" sqref="H8"/>
    </sheetView>
  </sheetViews>
  <sheetFormatPr defaultColWidth="9.140625" defaultRowHeight="15" x14ac:dyDescent="0.25"/>
  <cols>
    <col min="1" max="1" width="11.140625" style="108" customWidth="1"/>
    <col min="2" max="2" width="14.5703125" style="108" customWidth="1"/>
    <col min="3" max="3" width="11.85546875" style="108" customWidth="1"/>
    <col min="4" max="5" width="9.140625" style="108"/>
    <col min="6" max="6" width="11" style="108" customWidth="1"/>
    <col min="7" max="7" width="14.140625" style="108" customWidth="1"/>
    <col min="8" max="8" width="5.42578125" style="108" customWidth="1"/>
    <col min="9" max="19" width="9.140625" style="108"/>
    <col min="20" max="20" width="1" style="108" customWidth="1"/>
    <col min="21" max="21" width="2" style="108" customWidth="1"/>
    <col min="22" max="16384" width="9.140625" style="108"/>
  </cols>
  <sheetData>
    <row r="1" spans="1:7" x14ac:dyDescent="0.25">
      <c r="A1" s="109" t="s">
        <v>170</v>
      </c>
    </row>
    <row r="2" spans="1:7" ht="15.75" x14ac:dyDescent="0.25">
      <c r="A2" s="110" t="s">
        <v>255</v>
      </c>
      <c r="B2" s="111"/>
      <c r="C2" s="111"/>
      <c r="D2" s="111"/>
      <c r="E2" s="111"/>
    </row>
    <row r="3" spans="1:7" ht="15.75" x14ac:dyDescent="0.25">
      <c r="A3" s="110" t="s">
        <v>256</v>
      </c>
      <c r="B3" s="111"/>
      <c r="C3" s="111"/>
      <c r="D3" s="111"/>
      <c r="E3" s="111"/>
      <c r="F3" s="112">
        <v>41713</v>
      </c>
    </row>
    <row r="4" spans="1:7" ht="15.75" thickBot="1" x14ac:dyDescent="0.3"/>
    <row r="5" spans="1:7" x14ac:dyDescent="0.25">
      <c r="A5" s="113" t="s">
        <v>257</v>
      </c>
      <c r="B5" s="114"/>
      <c r="C5" s="360"/>
      <c r="D5" s="360"/>
      <c r="E5" s="360"/>
      <c r="F5" s="361"/>
    </row>
    <row r="6" spans="1:7" x14ac:dyDescent="0.25">
      <c r="A6" s="115" t="s">
        <v>258</v>
      </c>
      <c r="B6" s="116"/>
      <c r="C6" s="362" t="s">
        <v>259</v>
      </c>
      <c r="D6" s="362"/>
      <c r="E6" s="362"/>
      <c r="F6" s="363"/>
    </row>
    <row r="7" spans="1:7" ht="15.75" thickBot="1" x14ac:dyDescent="0.3">
      <c r="A7" s="117" t="s">
        <v>262</v>
      </c>
      <c r="B7" s="118"/>
      <c r="C7" s="364" t="s">
        <v>70</v>
      </c>
      <c r="D7" s="364"/>
      <c r="E7" s="364"/>
      <c r="F7" s="365"/>
    </row>
    <row r="8" spans="1:7" ht="15.75" thickBot="1" x14ac:dyDescent="0.3"/>
    <row r="9" spans="1:7" ht="15.75" thickBot="1" x14ac:dyDescent="0.3">
      <c r="A9" s="354"/>
      <c r="B9" s="355"/>
      <c r="C9" s="355"/>
      <c r="D9" s="356">
        <v>2014</v>
      </c>
      <c r="E9" s="356"/>
      <c r="F9" s="357"/>
      <c r="G9" s="119" t="s">
        <v>263</v>
      </c>
    </row>
    <row r="10" spans="1:7" ht="15.75" thickBot="1" x14ac:dyDescent="0.3">
      <c r="A10" s="120" t="s">
        <v>264</v>
      </c>
      <c r="B10" s="121" t="s">
        <v>265</v>
      </c>
      <c r="C10" s="121" t="s">
        <v>266</v>
      </c>
      <c r="D10" s="122" t="s">
        <v>267</v>
      </c>
      <c r="E10" s="122" t="s">
        <v>268</v>
      </c>
      <c r="F10" s="123" t="s">
        <v>260</v>
      </c>
      <c r="G10" s="124" t="s">
        <v>261</v>
      </c>
    </row>
    <row r="11" spans="1:7" ht="15.75" thickBot="1" x14ac:dyDescent="0.3">
      <c r="A11" s="125" t="s">
        <v>269</v>
      </c>
      <c r="B11" s="126" t="s">
        <v>270</v>
      </c>
      <c r="C11" s="126" t="s">
        <v>271</v>
      </c>
      <c r="D11" s="127"/>
      <c r="E11" s="128" t="str">
        <f>IF(D11&lt;&gt;"",(D11/D$36),"")</f>
        <v/>
      </c>
      <c r="F11" s="129">
        <f>(SUM(D11:D$11)/D$36)*100</f>
        <v>0</v>
      </c>
      <c r="G11" s="130">
        <v>6.3E-2</v>
      </c>
    </row>
    <row r="12" spans="1:7" ht="16.5" thickTop="1" thickBot="1" x14ac:dyDescent="0.3">
      <c r="A12" s="358" t="s">
        <v>162</v>
      </c>
      <c r="B12" s="131" t="s">
        <v>272</v>
      </c>
      <c r="C12" s="131" t="s">
        <v>273</v>
      </c>
      <c r="D12" s="132"/>
      <c r="E12" s="128" t="str">
        <f t="shared" ref="E12:E35" si="0">IF(D12&lt;&gt;"",(D12/D$36),"")</f>
        <v/>
      </c>
      <c r="F12" s="133">
        <f>(SUM(D11:D$12)/D$36)</f>
        <v>0</v>
      </c>
      <c r="G12" s="134">
        <v>0.125</v>
      </c>
    </row>
    <row r="13" spans="1:7" ht="16.5" thickTop="1" thickBot="1" x14ac:dyDescent="0.3">
      <c r="A13" s="342"/>
      <c r="B13" s="135" t="s">
        <v>274</v>
      </c>
      <c r="C13" s="136" t="s">
        <v>275</v>
      </c>
      <c r="D13" s="137"/>
      <c r="E13" s="128" t="str">
        <f t="shared" si="0"/>
        <v/>
      </c>
      <c r="F13" s="133">
        <f>(SUM(D11:D$12)/D$36)</f>
        <v>0</v>
      </c>
      <c r="G13" s="138">
        <v>0.25</v>
      </c>
    </row>
    <row r="14" spans="1:7" ht="16.5" thickTop="1" thickBot="1" x14ac:dyDescent="0.3">
      <c r="A14" s="342"/>
      <c r="B14" s="135" t="s">
        <v>276</v>
      </c>
      <c r="C14" s="136" t="s">
        <v>277</v>
      </c>
      <c r="D14" s="137"/>
      <c r="E14" s="128" t="str">
        <f t="shared" si="0"/>
        <v/>
      </c>
      <c r="F14" s="133">
        <f>(SUM(D$12:D13)/D$36)</f>
        <v>0</v>
      </c>
      <c r="G14" s="139">
        <v>0.5</v>
      </c>
    </row>
    <row r="15" spans="1:7" ht="16.5" thickTop="1" thickBot="1" x14ac:dyDescent="0.3">
      <c r="A15" s="342"/>
      <c r="B15" s="135" t="s">
        <v>278</v>
      </c>
      <c r="C15" s="136" t="s">
        <v>279</v>
      </c>
      <c r="D15" s="140"/>
      <c r="E15" s="128" t="str">
        <f t="shared" si="0"/>
        <v/>
      </c>
      <c r="F15" s="133">
        <f>(SUM(D$12:D14)/D$36)</f>
        <v>0</v>
      </c>
      <c r="G15" s="141">
        <v>1</v>
      </c>
    </row>
    <row r="16" spans="1:7" ht="16.5" thickTop="1" thickBot="1" x14ac:dyDescent="0.3">
      <c r="A16" s="359"/>
      <c r="B16" s="142" t="s">
        <v>280</v>
      </c>
      <c r="C16" s="143" t="s">
        <v>281</v>
      </c>
      <c r="D16" s="144"/>
      <c r="E16" s="128" t="str">
        <f t="shared" si="0"/>
        <v/>
      </c>
      <c r="F16" s="133">
        <f>(SUM(D$12:D15)/D$36)</f>
        <v>0</v>
      </c>
      <c r="G16" s="145">
        <v>2</v>
      </c>
    </row>
    <row r="17" spans="1:7" ht="16.5" thickTop="1" thickBot="1" x14ac:dyDescent="0.3">
      <c r="A17" s="341" t="s">
        <v>282</v>
      </c>
      <c r="B17" s="131" t="s">
        <v>272</v>
      </c>
      <c r="C17" s="146" t="s">
        <v>283</v>
      </c>
      <c r="D17" s="147"/>
      <c r="E17" s="128" t="str">
        <f t="shared" si="0"/>
        <v/>
      </c>
      <c r="F17" s="133">
        <f>(SUM(D$12:D16)/D$36)</f>
        <v>0</v>
      </c>
      <c r="G17" s="148">
        <v>2.8</v>
      </c>
    </row>
    <row r="18" spans="1:7" ht="16.5" thickTop="1" thickBot="1" x14ac:dyDescent="0.3">
      <c r="A18" s="342"/>
      <c r="B18" s="149" t="s">
        <v>272</v>
      </c>
      <c r="C18" s="136" t="s">
        <v>284</v>
      </c>
      <c r="D18" s="150">
        <v>1</v>
      </c>
      <c r="E18" s="128">
        <f t="shared" si="0"/>
        <v>9.7087378640776691E-3</v>
      </c>
      <c r="F18" s="133">
        <f>(SUM(D$11:D18)/D$36)</f>
        <v>9.7087378640776691E-3</v>
      </c>
      <c r="G18" s="148">
        <v>4</v>
      </c>
    </row>
    <row r="19" spans="1:7" ht="16.5" thickTop="1" thickBot="1" x14ac:dyDescent="0.3">
      <c r="A19" s="342"/>
      <c r="B19" s="135" t="s">
        <v>274</v>
      </c>
      <c r="C19" s="136" t="s">
        <v>285</v>
      </c>
      <c r="D19" s="151"/>
      <c r="E19" s="128" t="str">
        <f t="shared" si="0"/>
        <v/>
      </c>
      <c r="F19" s="133">
        <f>(SUM(D$11:D19)/D$36)</f>
        <v>9.7087378640776691E-3</v>
      </c>
      <c r="G19" s="141">
        <v>5.6</v>
      </c>
    </row>
    <row r="20" spans="1:7" ht="16.5" thickTop="1" thickBot="1" x14ac:dyDescent="0.3">
      <c r="A20" s="342"/>
      <c r="B20" s="135" t="s">
        <v>274</v>
      </c>
      <c r="C20" s="135" t="s">
        <v>286</v>
      </c>
      <c r="D20" s="151">
        <v>4</v>
      </c>
      <c r="E20" s="128">
        <f t="shared" si="0"/>
        <v>3.8834951456310676E-2</v>
      </c>
      <c r="F20" s="133">
        <f>(SUM(D$11:D20)/D$36)</f>
        <v>4.8543689320388349E-2</v>
      </c>
      <c r="G20" s="141">
        <v>8</v>
      </c>
    </row>
    <row r="21" spans="1:7" ht="16.5" thickTop="1" thickBot="1" x14ac:dyDescent="0.3">
      <c r="A21" s="342"/>
      <c r="B21" s="135" t="s">
        <v>276</v>
      </c>
      <c r="C21" s="136" t="s">
        <v>287</v>
      </c>
      <c r="D21" s="152">
        <v>2</v>
      </c>
      <c r="E21" s="128">
        <f t="shared" si="0"/>
        <v>1.9417475728155338E-2</v>
      </c>
      <c r="F21" s="133">
        <f>(SUM(D$11:D21)/D$36)</f>
        <v>6.7961165048543687E-2</v>
      </c>
      <c r="G21" s="141">
        <v>11</v>
      </c>
    </row>
    <row r="22" spans="1:7" ht="16.5" thickTop="1" thickBot="1" x14ac:dyDescent="0.3">
      <c r="A22" s="342"/>
      <c r="B22" s="135" t="s">
        <v>276</v>
      </c>
      <c r="C22" s="136" t="s">
        <v>288</v>
      </c>
      <c r="D22" s="152">
        <v>5</v>
      </c>
      <c r="E22" s="128">
        <f t="shared" si="0"/>
        <v>4.8543689320388349E-2</v>
      </c>
      <c r="F22" s="133">
        <f>(SUM(D$11:D22)/D$36)</f>
        <v>0.11650485436893204</v>
      </c>
      <c r="G22" s="141">
        <v>16</v>
      </c>
    </row>
    <row r="23" spans="1:7" ht="16.5" thickTop="1" thickBot="1" x14ac:dyDescent="0.3">
      <c r="A23" s="342"/>
      <c r="B23" s="135" t="s">
        <v>278</v>
      </c>
      <c r="C23" s="135" t="s">
        <v>163</v>
      </c>
      <c r="D23" s="152">
        <v>6</v>
      </c>
      <c r="E23" s="128">
        <f t="shared" si="0"/>
        <v>5.8252427184466021E-2</v>
      </c>
      <c r="F23" s="133">
        <f>(SUM(D$11:D23)/D$36)</f>
        <v>0.17475728155339806</v>
      </c>
      <c r="G23" s="141">
        <v>22.6</v>
      </c>
    </row>
    <row r="24" spans="1:7" ht="16.5" thickTop="1" thickBot="1" x14ac:dyDescent="0.3">
      <c r="A24" s="342"/>
      <c r="B24" s="135" t="s">
        <v>278</v>
      </c>
      <c r="C24" s="136" t="s">
        <v>289</v>
      </c>
      <c r="D24" s="152">
        <v>9</v>
      </c>
      <c r="E24" s="128">
        <f t="shared" si="0"/>
        <v>8.7378640776699032E-2</v>
      </c>
      <c r="F24" s="133">
        <f>(SUM(D$11:D24)/D$36)</f>
        <v>0.26213592233009708</v>
      </c>
      <c r="G24" s="138">
        <v>32</v>
      </c>
    </row>
    <row r="25" spans="1:7" ht="16.5" thickTop="1" thickBot="1" x14ac:dyDescent="0.3">
      <c r="A25" s="342"/>
      <c r="B25" s="135" t="s">
        <v>280</v>
      </c>
      <c r="C25" s="136" t="s">
        <v>290</v>
      </c>
      <c r="D25" s="152">
        <v>18</v>
      </c>
      <c r="E25" s="128">
        <f t="shared" si="0"/>
        <v>0.17475728155339806</v>
      </c>
      <c r="F25" s="133">
        <f>(SUM(D$11:D25)/D$36)</f>
        <v>0.43689320388349512</v>
      </c>
      <c r="G25" s="138">
        <v>45</v>
      </c>
    </row>
    <row r="26" spans="1:7" ht="16.5" thickTop="1" thickBot="1" x14ac:dyDescent="0.3">
      <c r="A26" s="359"/>
      <c r="B26" s="142" t="s">
        <v>280</v>
      </c>
      <c r="C26" s="143" t="s">
        <v>291</v>
      </c>
      <c r="D26" s="153">
        <v>21</v>
      </c>
      <c r="E26" s="128">
        <f t="shared" si="0"/>
        <v>0.20388349514563106</v>
      </c>
      <c r="F26" s="133">
        <f>(SUM(D$11:D26)/D$36)</f>
        <v>0.64077669902912626</v>
      </c>
      <c r="G26" s="154">
        <v>64</v>
      </c>
    </row>
    <row r="27" spans="1:7" ht="16.5" thickTop="1" thickBot="1" x14ac:dyDescent="0.3">
      <c r="A27" s="358" t="s">
        <v>292</v>
      </c>
      <c r="B27" s="131" t="s">
        <v>293</v>
      </c>
      <c r="C27" s="146" t="s">
        <v>294</v>
      </c>
      <c r="D27" s="155">
        <v>23</v>
      </c>
      <c r="E27" s="128">
        <f t="shared" si="0"/>
        <v>0.22330097087378642</v>
      </c>
      <c r="F27" s="133">
        <f>(SUM(D$11:D27)/D$36)</f>
        <v>0.86407766990291257</v>
      </c>
      <c r="G27" s="134">
        <v>90</v>
      </c>
    </row>
    <row r="28" spans="1:7" ht="16.5" thickTop="1" thickBot="1" x14ac:dyDescent="0.3">
      <c r="A28" s="342"/>
      <c r="B28" s="135" t="s">
        <v>293</v>
      </c>
      <c r="C28" s="136" t="s">
        <v>295</v>
      </c>
      <c r="D28" s="152">
        <v>10</v>
      </c>
      <c r="E28" s="128">
        <f t="shared" si="0"/>
        <v>9.7087378640776698E-2</v>
      </c>
      <c r="F28" s="133">
        <f>(SUM(D$11:D28)/D$36)</f>
        <v>0.96116504854368934</v>
      </c>
      <c r="G28" s="138">
        <v>128</v>
      </c>
    </row>
    <row r="29" spans="1:7" ht="16.5" thickTop="1" thickBot="1" x14ac:dyDescent="0.3">
      <c r="A29" s="342"/>
      <c r="B29" s="135" t="s">
        <v>296</v>
      </c>
      <c r="C29" s="136" t="s">
        <v>297</v>
      </c>
      <c r="D29" s="152">
        <v>4</v>
      </c>
      <c r="E29" s="128">
        <f t="shared" si="0"/>
        <v>3.8834951456310676E-2</v>
      </c>
      <c r="F29" s="133">
        <f>(SUM(D$11:D29)/D$36)</f>
        <v>1</v>
      </c>
      <c r="G29" s="138">
        <v>180</v>
      </c>
    </row>
    <row r="30" spans="1:7" ht="16.5" thickTop="1" thickBot="1" x14ac:dyDescent="0.3">
      <c r="A30" s="359"/>
      <c r="B30" s="142" t="s">
        <v>296</v>
      </c>
      <c r="C30" s="143" t="s">
        <v>298</v>
      </c>
      <c r="D30" s="156"/>
      <c r="E30" s="128" t="str">
        <f t="shared" si="0"/>
        <v/>
      </c>
      <c r="F30" s="133">
        <f>(SUM(D$12:D29)/D$36)</f>
        <v>1</v>
      </c>
      <c r="G30" s="154">
        <v>256</v>
      </c>
    </row>
    <row r="31" spans="1:7" ht="16.5" thickTop="1" thickBot="1" x14ac:dyDescent="0.3">
      <c r="A31" s="341" t="s">
        <v>299</v>
      </c>
      <c r="B31" s="131" t="s">
        <v>293</v>
      </c>
      <c r="C31" s="131" t="s">
        <v>164</v>
      </c>
      <c r="D31" s="157"/>
      <c r="E31" s="128" t="str">
        <f t="shared" si="0"/>
        <v/>
      </c>
      <c r="F31" s="133">
        <f>(SUM(D$12:D30)/D$36)</f>
        <v>1</v>
      </c>
      <c r="G31" s="134">
        <v>362</v>
      </c>
    </row>
    <row r="32" spans="1:7" ht="16.5" thickTop="1" thickBot="1" x14ac:dyDescent="0.3">
      <c r="A32" s="342"/>
      <c r="B32" s="135" t="s">
        <v>293</v>
      </c>
      <c r="C32" s="135" t="s">
        <v>165</v>
      </c>
      <c r="D32" s="158"/>
      <c r="E32" s="128" t="str">
        <f t="shared" si="0"/>
        <v/>
      </c>
      <c r="F32" s="133">
        <f>(SUM(D$12:D31)/D$36)</f>
        <v>1</v>
      </c>
      <c r="G32" s="138">
        <v>512</v>
      </c>
    </row>
    <row r="33" spans="1:7" ht="16.5" thickTop="1" thickBot="1" x14ac:dyDescent="0.3">
      <c r="A33" s="342"/>
      <c r="B33" s="135" t="s">
        <v>276</v>
      </c>
      <c r="C33" s="135" t="s">
        <v>166</v>
      </c>
      <c r="D33" s="159"/>
      <c r="E33" s="128" t="str">
        <f t="shared" si="0"/>
        <v/>
      </c>
      <c r="F33" s="133">
        <f>(SUM(D$12:D32)/D$36)</f>
        <v>1</v>
      </c>
      <c r="G33" s="138">
        <v>1024</v>
      </c>
    </row>
    <row r="34" spans="1:7" ht="16.5" thickTop="1" thickBot="1" x14ac:dyDescent="0.3">
      <c r="A34" s="343"/>
      <c r="B34" s="142" t="s">
        <v>300</v>
      </c>
      <c r="C34" s="142" t="s">
        <v>167</v>
      </c>
      <c r="D34" s="160"/>
      <c r="E34" s="128" t="str">
        <f t="shared" si="0"/>
        <v/>
      </c>
      <c r="F34" s="133">
        <f>(SUM(D$12:D33)/D$36)</f>
        <v>1</v>
      </c>
      <c r="G34" s="154">
        <v>2048</v>
      </c>
    </row>
    <row r="35" spans="1:7" ht="16.5" thickTop="1" thickBot="1" x14ac:dyDescent="0.3">
      <c r="A35" s="161" t="s">
        <v>168</v>
      </c>
      <c r="B35" s="162" t="s">
        <v>168</v>
      </c>
      <c r="C35" s="162" t="s">
        <v>301</v>
      </c>
      <c r="D35" s="163"/>
      <c r="E35" s="128" t="str">
        <f t="shared" si="0"/>
        <v/>
      </c>
      <c r="F35" s="133">
        <f>(SUM(D$12:D34)/D$36)</f>
        <v>1</v>
      </c>
      <c r="G35" s="164">
        <v>5000</v>
      </c>
    </row>
    <row r="36" spans="1:7" ht="16.5" thickTop="1" thickBot="1" x14ac:dyDescent="0.3">
      <c r="A36" s="344" t="s">
        <v>302</v>
      </c>
      <c r="B36" s="345"/>
      <c r="C36" s="165"/>
      <c r="D36" s="166">
        <f>SUM(D11:D35)</f>
        <v>103</v>
      </c>
      <c r="E36" s="167">
        <f>SUM(E11:E35)</f>
        <v>1</v>
      </c>
      <c r="F36" s="168"/>
    </row>
    <row r="37" spans="1:7" ht="15.75" thickBot="1" x14ac:dyDescent="0.3">
      <c r="A37" s="169"/>
      <c r="B37" s="169"/>
      <c r="C37" s="169"/>
      <c r="D37" s="169"/>
      <c r="E37" s="169"/>
      <c r="F37" s="169"/>
    </row>
    <row r="38" spans="1:7" ht="15.75" thickBot="1" x14ac:dyDescent="0.3">
      <c r="A38" s="346"/>
      <c r="B38" s="346"/>
      <c r="C38" s="347" t="s">
        <v>303</v>
      </c>
      <c r="D38" s="348"/>
      <c r="E38" s="348"/>
      <c r="F38" s="349"/>
    </row>
    <row r="39" spans="1:7" ht="15.75" thickBot="1" x14ac:dyDescent="0.3">
      <c r="A39" s="350"/>
      <c r="B39" s="350"/>
      <c r="C39" s="351" t="s">
        <v>304</v>
      </c>
      <c r="D39" s="352"/>
      <c r="E39" s="352"/>
      <c r="F39" s="353"/>
    </row>
    <row r="40" spans="1:7" x14ac:dyDescent="0.25">
      <c r="A40" s="170"/>
      <c r="B40" s="171"/>
      <c r="C40" s="172" t="s">
        <v>305</v>
      </c>
      <c r="D40" s="173">
        <v>20.71</v>
      </c>
      <c r="E40" s="172" t="s">
        <v>306</v>
      </c>
      <c r="F40" s="174">
        <v>86.75</v>
      </c>
    </row>
    <row r="41" spans="1:7" x14ac:dyDescent="0.25">
      <c r="A41" s="170"/>
      <c r="B41" s="171"/>
      <c r="C41" s="175" t="s">
        <v>307</v>
      </c>
      <c r="D41" s="176">
        <v>37.979999999999997</v>
      </c>
      <c r="E41" s="175" t="s">
        <v>308</v>
      </c>
      <c r="F41" s="177">
        <v>122.92</v>
      </c>
    </row>
    <row r="42" spans="1:7" ht="15.75" thickBot="1" x14ac:dyDescent="0.3">
      <c r="A42" s="170"/>
      <c r="B42" s="171"/>
      <c r="C42" s="178" t="s">
        <v>309</v>
      </c>
      <c r="D42" s="179">
        <v>50.18</v>
      </c>
      <c r="E42" s="178" t="s">
        <v>310</v>
      </c>
      <c r="F42" s="180" t="s">
        <v>311</v>
      </c>
    </row>
  </sheetData>
  <protectedRanges>
    <protectedRange sqref="D11:D12 D31:D35" name="DataRange"/>
    <protectedRange sqref="D13:D17 D30" name="DataRange_2"/>
    <protectedRange sqref="D18:D29" name="DataRange_1"/>
  </protectedRanges>
  <mergeCells count="14">
    <mergeCell ref="C5:F5"/>
    <mergeCell ref="C6:F6"/>
    <mergeCell ref="C7:F7"/>
    <mergeCell ref="A9:C9"/>
    <mergeCell ref="D9:F9"/>
    <mergeCell ref="A12:A16"/>
    <mergeCell ref="A17:A26"/>
    <mergeCell ref="A27:A30"/>
    <mergeCell ref="A31:A34"/>
    <mergeCell ref="A36:B36"/>
    <mergeCell ref="A38:B38"/>
    <mergeCell ref="C38:F38"/>
    <mergeCell ref="A39:B39"/>
    <mergeCell ref="C39:F3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91"/>
  <sheetViews>
    <sheetView zoomScale="85" zoomScaleNormal="85" workbookViewId="0">
      <pane xSplit="1" ySplit="11" topLeftCell="B12" activePane="bottomRight" state="frozen"/>
      <selection activeCell="P98" sqref="P98"/>
      <selection pane="topRight" activeCell="P98" sqref="P98"/>
      <selection pane="bottomLeft" activeCell="P98" sqref="P98"/>
      <selection pane="bottomRight" activeCell="H30" sqref="H30"/>
    </sheetView>
  </sheetViews>
  <sheetFormatPr defaultColWidth="9.140625" defaultRowHeight="15" x14ac:dyDescent="0.25"/>
  <cols>
    <col min="1" max="1" width="21.140625" style="187" customWidth="1"/>
    <col min="2" max="2" width="13.140625" style="182" customWidth="1"/>
    <col min="3" max="3" width="9.5703125" style="183" customWidth="1"/>
    <col min="4" max="4" width="13.5703125" style="184" bestFit="1" customWidth="1"/>
    <col min="5" max="5" width="9.5703125" style="183" customWidth="1"/>
    <col min="6" max="6" width="14.85546875" style="184" customWidth="1"/>
    <col min="7" max="7" width="9.5703125" style="183" customWidth="1"/>
    <col min="8" max="8" width="13.5703125" style="184" bestFit="1" customWidth="1"/>
    <col min="9" max="9" width="9.5703125" style="183" customWidth="1"/>
    <col min="10" max="10" width="13.5703125" style="184" bestFit="1" customWidth="1"/>
    <col min="11" max="11" width="9.5703125" style="183" customWidth="1"/>
    <col min="12" max="12" width="13.5703125" style="184" bestFit="1" customWidth="1"/>
    <col min="13" max="13" width="9.5703125" style="185" customWidth="1"/>
    <col min="14" max="14" width="13.5703125" style="186" hidden="1" customWidth="1"/>
    <col min="15" max="15" width="9.5703125" style="185" hidden="1" customWidth="1"/>
    <col min="16" max="16" width="13.5703125" style="186" hidden="1" customWidth="1"/>
    <col min="17" max="17" width="9.5703125" style="185" hidden="1" customWidth="1"/>
    <col min="18" max="18" width="13.5703125" style="186" hidden="1" customWidth="1"/>
    <col min="19" max="19" width="9.5703125" style="185" hidden="1" customWidth="1"/>
    <col min="20" max="20" width="13.5703125" style="186" hidden="1" customWidth="1"/>
    <col min="21" max="21" width="9.5703125" style="183" hidden="1" customWidth="1"/>
    <col min="22" max="22" width="8.85546875" style="184" bestFit="1" customWidth="1"/>
    <col min="23" max="23" width="9.5703125" style="183" customWidth="1"/>
    <col min="24" max="24" width="9.140625" style="184"/>
    <col min="25" max="25" width="9.140625" style="184" customWidth="1"/>
    <col min="26" max="16384" width="9.140625" style="184"/>
  </cols>
  <sheetData>
    <row r="1" spans="1:23" ht="15.75" x14ac:dyDescent="0.25">
      <c r="A1" s="181" t="s">
        <v>312</v>
      </c>
    </row>
    <row r="2" spans="1:23" ht="15.75" thickBot="1" x14ac:dyDescent="0.3"/>
    <row r="3" spans="1:23" ht="15.75" thickTop="1" x14ac:dyDescent="0.25">
      <c r="A3" s="188" t="s">
        <v>125</v>
      </c>
      <c r="B3" s="189"/>
      <c r="C3" s="190"/>
      <c r="D3" s="191"/>
      <c r="E3" s="190"/>
      <c r="F3" s="192"/>
      <c r="G3" s="190"/>
      <c r="H3" s="191"/>
      <c r="I3" s="190"/>
      <c r="J3" s="191"/>
      <c r="K3" s="190"/>
      <c r="L3" s="191"/>
      <c r="M3" s="193"/>
      <c r="N3" s="194"/>
      <c r="O3" s="193"/>
      <c r="P3" s="194"/>
      <c r="Q3" s="193"/>
      <c r="R3" s="194"/>
      <c r="S3" s="193"/>
      <c r="T3" s="194"/>
      <c r="U3" s="190"/>
      <c r="V3" s="191"/>
      <c r="W3" s="190"/>
    </row>
    <row r="4" spans="1:23" x14ac:dyDescent="0.25">
      <c r="A4" s="195" t="s">
        <v>313</v>
      </c>
      <c r="B4" s="196"/>
    </row>
    <row r="5" spans="1:23" x14ac:dyDescent="0.25">
      <c r="A5" s="195" t="s">
        <v>126</v>
      </c>
      <c r="B5" s="197" t="s">
        <v>48</v>
      </c>
    </row>
    <row r="6" spans="1:23" x14ac:dyDescent="0.25">
      <c r="A6" s="195" t="s">
        <v>127</v>
      </c>
      <c r="B6" s="198" t="s">
        <v>128</v>
      </c>
    </row>
    <row r="7" spans="1:23" x14ac:dyDescent="0.25">
      <c r="A7" s="195" t="s">
        <v>129</v>
      </c>
      <c r="B7" s="198" t="s">
        <v>130</v>
      </c>
    </row>
    <row r="8" spans="1:23" s="204" customFormat="1" x14ac:dyDescent="0.25">
      <c r="A8" s="195" t="s">
        <v>314</v>
      </c>
      <c r="B8" s="199" t="s">
        <v>131</v>
      </c>
      <c r="C8" s="200"/>
      <c r="D8" s="201" t="s">
        <v>131</v>
      </c>
      <c r="E8" s="183"/>
      <c r="F8" s="201" t="s">
        <v>131</v>
      </c>
      <c r="G8" s="183"/>
      <c r="H8" s="201" t="s">
        <v>131</v>
      </c>
      <c r="I8" s="183"/>
      <c r="J8" s="201" t="s">
        <v>131</v>
      </c>
      <c r="K8" s="183"/>
      <c r="L8" s="201" t="s">
        <v>131</v>
      </c>
      <c r="M8" s="185"/>
      <c r="N8" s="202" t="s">
        <v>131</v>
      </c>
      <c r="O8" s="185"/>
      <c r="P8" s="202" t="s">
        <v>131</v>
      </c>
      <c r="Q8" s="185"/>
      <c r="R8" s="202" t="s">
        <v>131</v>
      </c>
      <c r="S8" s="185"/>
      <c r="T8" s="202" t="s">
        <v>131</v>
      </c>
      <c r="U8" s="183"/>
      <c r="V8" s="203" t="s">
        <v>132</v>
      </c>
      <c r="W8" s="200"/>
    </row>
    <row r="9" spans="1:23" x14ac:dyDescent="0.25">
      <c r="A9" s="195"/>
      <c r="B9" s="205"/>
      <c r="C9" s="206"/>
      <c r="D9" s="207"/>
      <c r="E9" s="206"/>
      <c r="F9" s="207"/>
      <c r="G9" s="206"/>
      <c r="H9" s="207"/>
      <c r="I9" s="206"/>
      <c r="J9" s="207"/>
      <c r="K9" s="206"/>
      <c r="L9" s="207"/>
      <c r="M9" s="208"/>
      <c r="N9" s="209"/>
      <c r="O9" s="208"/>
      <c r="P9" s="209"/>
      <c r="Q9" s="208"/>
      <c r="R9" s="209"/>
      <c r="S9" s="208"/>
      <c r="T9" s="209"/>
      <c r="U9" s="206"/>
      <c r="V9" s="210"/>
    </row>
    <row r="10" spans="1:23" s="218" customFormat="1" x14ac:dyDescent="0.25">
      <c r="A10" s="211"/>
      <c r="B10" s="212"/>
      <c r="C10" s="213"/>
      <c r="D10" s="214"/>
      <c r="E10" s="206"/>
      <c r="F10" s="214"/>
      <c r="G10" s="206"/>
      <c r="H10" s="214"/>
      <c r="I10" s="206"/>
      <c r="J10" s="214"/>
      <c r="K10" s="206"/>
      <c r="L10" s="215"/>
      <c r="M10" s="208"/>
      <c r="N10" s="216"/>
      <c r="O10" s="208"/>
      <c r="P10" s="216"/>
      <c r="Q10" s="208"/>
      <c r="R10" s="216"/>
      <c r="S10" s="208"/>
      <c r="T10" s="216"/>
      <c r="U10" s="206"/>
      <c r="V10" s="215"/>
      <c r="W10" s="217"/>
    </row>
    <row r="11" spans="1:23" s="218" customFormat="1" ht="14.25" customHeight="1" x14ac:dyDescent="0.25">
      <c r="A11" s="219"/>
      <c r="B11" s="220" t="s">
        <v>133</v>
      </c>
      <c r="C11" s="221" t="s">
        <v>315</v>
      </c>
      <c r="D11" s="214" t="s">
        <v>134</v>
      </c>
      <c r="E11" s="206" t="s">
        <v>135</v>
      </c>
      <c r="F11" s="214" t="s">
        <v>136</v>
      </c>
      <c r="G11" s="206" t="s">
        <v>137</v>
      </c>
      <c r="H11" s="214" t="s">
        <v>136</v>
      </c>
      <c r="I11" s="206" t="s">
        <v>138</v>
      </c>
      <c r="J11" s="214" t="s">
        <v>136</v>
      </c>
      <c r="K11" s="206" t="s">
        <v>139</v>
      </c>
      <c r="L11" s="214" t="s">
        <v>136</v>
      </c>
      <c r="M11" s="208" t="s">
        <v>140</v>
      </c>
      <c r="N11" s="222" t="s">
        <v>136</v>
      </c>
      <c r="O11" s="208" t="s">
        <v>140</v>
      </c>
      <c r="P11" s="222" t="s">
        <v>136</v>
      </c>
      <c r="Q11" s="208" t="s">
        <v>140</v>
      </c>
      <c r="R11" s="222" t="s">
        <v>136</v>
      </c>
      <c r="S11" s="208" t="s">
        <v>140</v>
      </c>
      <c r="T11" s="222" t="s">
        <v>136</v>
      </c>
      <c r="U11" s="206" t="s">
        <v>140</v>
      </c>
      <c r="V11" s="214" t="s">
        <v>136</v>
      </c>
      <c r="W11" s="217" t="s">
        <v>141</v>
      </c>
    </row>
    <row r="12" spans="1:23" s="218" customFormat="1" ht="14.25" customHeight="1" x14ac:dyDescent="0.25">
      <c r="A12" s="219"/>
      <c r="B12" s="220" t="s">
        <v>316</v>
      </c>
      <c r="C12" s="221">
        <v>0</v>
      </c>
      <c r="D12" s="214" t="s">
        <v>316</v>
      </c>
      <c r="E12" s="206">
        <v>0</v>
      </c>
      <c r="F12" s="214" t="s">
        <v>316</v>
      </c>
      <c r="G12" s="206">
        <v>0</v>
      </c>
      <c r="H12" s="214" t="s">
        <v>317</v>
      </c>
      <c r="I12" s="206">
        <v>0</v>
      </c>
      <c r="J12" s="214" t="s">
        <v>316</v>
      </c>
      <c r="K12" s="206">
        <v>0</v>
      </c>
      <c r="L12" s="214" t="s">
        <v>317</v>
      </c>
      <c r="M12" s="208">
        <v>0</v>
      </c>
      <c r="N12" s="222" t="s">
        <v>317</v>
      </c>
      <c r="O12" s="208">
        <v>0</v>
      </c>
      <c r="P12" s="222" t="s">
        <v>316</v>
      </c>
      <c r="Q12" s="208">
        <v>0</v>
      </c>
      <c r="R12" s="222" t="s">
        <v>316</v>
      </c>
      <c r="S12" s="208">
        <v>0</v>
      </c>
      <c r="T12" s="222" t="s">
        <v>316</v>
      </c>
      <c r="U12" s="206">
        <v>0</v>
      </c>
      <c r="V12" s="214" t="s">
        <v>142</v>
      </c>
      <c r="W12" s="217" t="s">
        <v>143</v>
      </c>
    </row>
    <row r="13" spans="1:23" s="218" customFormat="1" ht="14.25" customHeight="1" x14ac:dyDescent="0.25">
      <c r="A13" s="219"/>
      <c r="B13" s="220"/>
      <c r="C13" s="206"/>
      <c r="D13" s="214"/>
      <c r="E13" s="206"/>
      <c r="F13" s="207"/>
      <c r="G13" s="206"/>
      <c r="H13" s="207"/>
      <c r="I13" s="206"/>
      <c r="J13" s="207"/>
      <c r="K13" s="206"/>
      <c r="L13" s="207"/>
      <c r="M13" s="208"/>
      <c r="N13" s="209"/>
      <c r="O13" s="208"/>
      <c r="P13" s="209"/>
      <c r="Q13" s="208"/>
      <c r="R13" s="209"/>
      <c r="S13" s="208"/>
      <c r="T13" s="209"/>
      <c r="U13" s="206"/>
      <c r="V13" s="223"/>
      <c r="W13" s="206"/>
    </row>
    <row r="14" spans="1:23" s="233" customFormat="1" ht="14.25" customHeight="1" thickBot="1" x14ac:dyDescent="0.3">
      <c r="A14" s="224" t="s">
        <v>144</v>
      </c>
      <c r="B14" s="225" t="s">
        <v>92</v>
      </c>
      <c r="C14" s="226"/>
      <c r="D14" s="227" t="s">
        <v>92</v>
      </c>
      <c r="E14" s="228"/>
      <c r="F14" s="227" t="s">
        <v>92</v>
      </c>
      <c r="G14" s="228"/>
      <c r="H14" s="227" t="s">
        <v>92</v>
      </c>
      <c r="I14" s="228"/>
      <c r="J14" s="227" t="s">
        <v>92</v>
      </c>
      <c r="K14" s="228"/>
      <c r="L14" s="227" t="s">
        <v>92</v>
      </c>
      <c r="M14" s="229"/>
      <c r="N14" s="230" t="s">
        <v>92</v>
      </c>
      <c r="O14" s="229"/>
      <c r="P14" s="230" t="s">
        <v>92</v>
      </c>
      <c r="Q14" s="229"/>
      <c r="R14" s="230" t="s">
        <v>92</v>
      </c>
      <c r="S14" s="229"/>
      <c r="T14" s="230" t="s">
        <v>92</v>
      </c>
      <c r="U14" s="228"/>
      <c r="V14" s="231" t="s">
        <v>145</v>
      </c>
      <c r="W14" s="232"/>
    </row>
    <row r="15" spans="1:23" s="218" customFormat="1" ht="12.75" customHeight="1" x14ac:dyDescent="0.25">
      <c r="A15" s="234">
        <v>37987</v>
      </c>
      <c r="B15" s="235">
        <v>-41.7</v>
      </c>
      <c r="C15" s="236"/>
      <c r="D15" s="237"/>
      <c r="E15" s="236"/>
      <c r="F15" s="237"/>
      <c r="G15" s="236"/>
      <c r="H15" s="237"/>
      <c r="I15" s="236"/>
      <c r="J15" s="237"/>
      <c r="K15" s="236"/>
      <c r="L15" s="237"/>
      <c r="M15" s="238"/>
      <c r="N15" s="239"/>
      <c r="O15" s="238"/>
      <c r="P15" s="239"/>
      <c r="Q15" s="238"/>
      <c r="R15" s="239"/>
      <c r="S15" s="238"/>
      <c r="T15" s="239"/>
      <c r="U15" s="236"/>
      <c r="V15" s="237"/>
      <c r="W15" s="236"/>
    </row>
    <row r="16" spans="1:23" s="218" customFormat="1" ht="12.75" customHeight="1" x14ac:dyDescent="0.25">
      <c r="A16" s="234">
        <f t="shared" ref="A16:A79" si="0">A15+1</f>
        <v>37988</v>
      </c>
      <c r="B16" s="235">
        <v>-41.8</v>
      </c>
      <c r="C16" s="236"/>
      <c r="D16" s="237"/>
      <c r="E16" s="236"/>
      <c r="F16" s="237"/>
      <c r="G16" s="236"/>
      <c r="H16" s="237"/>
      <c r="I16" s="236"/>
      <c r="J16" s="237"/>
      <c r="K16" s="236"/>
      <c r="L16" s="237"/>
      <c r="M16" s="238"/>
      <c r="N16" s="239"/>
      <c r="O16" s="238"/>
      <c r="P16" s="239"/>
      <c r="Q16" s="238"/>
      <c r="R16" s="239"/>
      <c r="S16" s="238"/>
      <c r="T16" s="239"/>
      <c r="U16" s="236"/>
      <c r="V16" s="237"/>
      <c r="W16" s="236"/>
    </row>
    <row r="17" spans="1:23" s="218" customFormat="1" ht="12.75" customHeight="1" x14ac:dyDescent="0.25">
      <c r="A17" s="234">
        <f t="shared" si="0"/>
        <v>37989</v>
      </c>
      <c r="B17" s="235">
        <v>-41.8</v>
      </c>
      <c r="C17" s="236"/>
      <c r="D17" s="237"/>
      <c r="E17" s="236"/>
      <c r="F17" s="237"/>
      <c r="G17" s="236"/>
      <c r="H17" s="237"/>
      <c r="I17" s="236"/>
      <c r="J17" s="237"/>
      <c r="K17" s="236"/>
      <c r="L17" s="237"/>
      <c r="M17" s="238"/>
      <c r="N17" s="239"/>
      <c r="O17" s="238"/>
      <c r="P17" s="239"/>
      <c r="Q17" s="238"/>
      <c r="R17" s="239"/>
      <c r="S17" s="238"/>
      <c r="T17" s="239"/>
      <c r="U17" s="236"/>
      <c r="V17" s="237"/>
      <c r="W17" s="236"/>
    </row>
    <row r="18" spans="1:23" s="218" customFormat="1" ht="12.75" customHeight="1" x14ac:dyDescent="0.25">
      <c r="A18" s="234">
        <f t="shared" si="0"/>
        <v>37990</v>
      </c>
      <c r="B18" s="235">
        <v>-41.8</v>
      </c>
      <c r="C18" s="236"/>
      <c r="D18" s="237"/>
      <c r="E18" s="236"/>
      <c r="F18" s="237"/>
      <c r="G18" s="236"/>
      <c r="H18" s="237"/>
      <c r="I18" s="236"/>
      <c r="J18" s="237"/>
      <c r="K18" s="236"/>
      <c r="L18" s="237"/>
      <c r="M18" s="238"/>
      <c r="N18" s="239"/>
      <c r="O18" s="238"/>
      <c r="P18" s="239"/>
      <c r="Q18" s="238"/>
      <c r="R18" s="239"/>
      <c r="S18" s="238"/>
      <c r="T18" s="239"/>
      <c r="U18" s="236"/>
      <c r="V18" s="237"/>
      <c r="W18" s="236"/>
    </row>
    <row r="19" spans="1:23" s="218" customFormat="1" ht="12.75" customHeight="1" x14ac:dyDescent="0.25">
      <c r="A19" s="234">
        <f t="shared" si="0"/>
        <v>37991</v>
      </c>
      <c r="B19" s="235">
        <v>-41.8</v>
      </c>
      <c r="C19" s="236"/>
      <c r="D19" s="237"/>
      <c r="E19" s="236"/>
      <c r="F19" s="237"/>
      <c r="G19" s="236"/>
      <c r="H19" s="237"/>
      <c r="I19" s="236"/>
      <c r="J19" s="237"/>
      <c r="K19" s="236"/>
      <c r="L19" s="237"/>
      <c r="M19" s="238"/>
      <c r="N19" s="239"/>
      <c r="O19" s="238"/>
      <c r="P19" s="239"/>
      <c r="Q19" s="238"/>
      <c r="R19" s="239"/>
      <c r="S19" s="238"/>
      <c r="T19" s="239"/>
      <c r="U19" s="236"/>
      <c r="V19" s="237"/>
      <c r="W19" s="236"/>
    </row>
    <row r="20" spans="1:23" s="218" customFormat="1" ht="12.75" customHeight="1" x14ac:dyDescent="0.25">
      <c r="A20" s="234">
        <f t="shared" si="0"/>
        <v>37992</v>
      </c>
      <c r="B20" s="235">
        <v>-41.7</v>
      </c>
      <c r="C20" s="236"/>
      <c r="D20" s="237"/>
      <c r="E20" s="236"/>
      <c r="F20" s="237"/>
      <c r="G20" s="236"/>
      <c r="H20" s="237"/>
      <c r="I20" s="236"/>
      <c r="J20" s="237"/>
      <c r="K20" s="236"/>
      <c r="L20" s="237"/>
      <c r="M20" s="238"/>
      <c r="N20" s="239"/>
      <c r="O20" s="238"/>
      <c r="P20" s="239"/>
      <c r="Q20" s="238"/>
      <c r="R20" s="239"/>
      <c r="S20" s="238"/>
      <c r="T20" s="239"/>
      <c r="U20" s="236"/>
      <c r="V20" s="237"/>
      <c r="W20" s="236"/>
    </row>
    <row r="21" spans="1:23" s="218" customFormat="1" ht="12.75" customHeight="1" x14ac:dyDescent="0.25">
      <c r="A21" s="234">
        <f t="shared" si="0"/>
        <v>37993</v>
      </c>
      <c r="B21" s="235">
        <v>-41.8</v>
      </c>
      <c r="C21" s="236"/>
      <c r="D21" s="237"/>
      <c r="E21" s="236"/>
      <c r="F21" s="237"/>
      <c r="G21" s="236"/>
      <c r="H21" s="237"/>
      <c r="I21" s="236"/>
      <c r="J21" s="237"/>
      <c r="K21" s="236"/>
      <c r="L21" s="237"/>
      <c r="M21" s="238"/>
      <c r="N21" s="239"/>
      <c r="O21" s="238"/>
      <c r="P21" s="239"/>
      <c r="Q21" s="238"/>
      <c r="R21" s="239"/>
      <c r="S21" s="238"/>
      <c r="T21" s="239"/>
      <c r="U21" s="236"/>
      <c r="V21" s="237"/>
      <c r="W21" s="236"/>
    </row>
    <row r="22" spans="1:23" s="218" customFormat="1" ht="12.75" customHeight="1" x14ac:dyDescent="0.25">
      <c r="A22" s="234">
        <f t="shared" si="0"/>
        <v>37994</v>
      </c>
      <c r="B22" s="235">
        <v>-41.8</v>
      </c>
      <c r="C22" s="236"/>
      <c r="D22" s="237"/>
      <c r="E22" s="236"/>
      <c r="F22" s="237"/>
      <c r="G22" s="236"/>
      <c r="H22" s="237"/>
      <c r="I22" s="236"/>
      <c r="J22" s="237"/>
      <c r="K22" s="236"/>
      <c r="L22" s="237"/>
      <c r="M22" s="238"/>
      <c r="N22" s="239"/>
      <c r="O22" s="238"/>
      <c r="P22" s="239"/>
      <c r="Q22" s="238"/>
      <c r="R22" s="239"/>
      <c r="S22" s="238"/>
      <c r="T22" s="239"/>
      <c r="U22" s="236"/>
      <c r="V22" s="237"/>
      <c r="W22" s="236"/>
    </row>
    <row r="23" spans="1:23" s="218" customFormat="1" ht="12.75" customHeight="1" x14ac:dyDescent="0.25">
      <c r="A23" s="234">
        <f t="shared" si="0"/>
        <v>37995</v>
      </c>
      <c r="B23" s="235">
        <v>-41.8</v>
      </c>
      <c r="C23" s="236"/>
      <c r="D23" s="237"/>
      <c r="E23" s="236"/>
      <c r="F23" s="237"/>
      <c r="G23" s="236"/>
      <c r="H23" s="237"/>
      <c r="I23" s="236"/>
      <c r="J23" s="237"/>
      <c r="K23" s="236"/>
      <c r="L23" s="237"/>
      <c r="M23" s="238"/>
      <c r="N23" s="239"/>
      <c r="O23" s="238"/>
      <c r="P23" s="239"/>
      <c r="Q23" s="238"/>
      <c r="R23" s="239"/>
      <c r="S23" s="238"/>
      <c r="T23" s="239"/>
      <c r="U23" s="236"/>
      <c r="V23" s="237"/>
      <c r="W23" s="236"/>
    </row>
    <row r="24" spans="1:23" s="218" customFormat="1" ht="12.75" customHeight="1" x14ac:dyDescent="0.25">
      <c r="A24" s="234">
        <f t="shared" si="0"/>
        <v>37996</v>
      </c>
      <c r="B24" s="235">
        <v>-41.7</v>
      </c>
      <c r="C24" s="236"/>
      <c r="D24" s="237"/>
      <c r="E24" s="236"/>
      <c r="F24" s="237"/>
      <c r="G24" s="236"/>
      <c r="H24" s="237"/>
      <c r="I24" s="236"/>
      <c r="J24" s="237"/>
      <c r="K24" s="236"/>
      <c r="L24" s="237"/>
      <c r="M24" s="238"/>
      <c r="N24" s="239"/>
      <c r="O24" s="238"/>
      <c r="P24" s="239"/>
      <c r="Q24" s="238"/>
      <c r="R24" s="239"/>
      <c r="S24" s="238"/>
      <c r="T24" s="239"/>
      <c r="U24" s="236"/>
      <c r="V24" s="237"/>
      <c r="W24" s="236"/>
    </row>
    <row r="25" spans="1:23" s="218" customFormat="1" ht="12.75" customHeight="1" x14ac:dyDescent="0.25">
      <c r="A25" s="234">
        <f t="shared" si="0"/>
        <v>37997</v>
      </c>
      <c r="B25" s="235">
        <v>-41.9</v>
      </c>
      <c r="C25" s="236"/>
      <c r="D25" s="237"/>
      <c r="E25" s="236"/>
      <c r="F25" s="237"/>
      <c r="G25" s="236"/>
      <c r="H25" s="237"/>
      <c r="I25" s="236"/>
      <c r="J25" s="237"/>
      <c r="K25" s="236"/>
      <c r="L25" s="237"/>
      <c r="M25" s="238"/>
      <c r="N25" s="239"/>
      <c r="O25" s="238"/>
      <c r="P25" s="239"/>
      <c r="Q25" s="238"/>
      <c r="R25" s="239"/>
      <c r="S25" s="238"/>
      <c r="T25" s="239"/>
      <c r="U25" s="236"/>
      <c r="V25" s="237"/>
      <c r="W25" s="236"/>
    </row>
    <row r="26" spans="1:23" s="218" customFormat="1" ht="12.75" customHeight="1" x14ac:dyDescent="0.25">
      <c r="A26" s="234">
        <f t="shared" si="0"/>
        <v>37998</v>
      </c>
      <c r="B26" s="235">
        <v>-41.8</v>
      </c>
      <c r="C26" s="236"/>
      <c r="D26" s="237"/>
      <c r="E26" s="236"/>
      <c r="F26" s="237"/>
      <c r="G26" s="236"/>
      <c r="H26" s="237"/>
      <c r="I26" s="236"/>
      <c r="J26" s="237"/>
      <c r="K26" s="236"/>
      <c r="L26" s="237"/>
      <c r="M26" s="238"/>
      <c r="N26" s="239"/>
      <c r="O26" s="238"/>
      <c r="P26" s="239"/>
      <c r="Q26" s="238"/>
      <c r="R26" s="239"/>
      <c r="S26" s="238"/>
      <c r="T26" s="239"/>
      <c r="U26" s="236"/>
      <c r="V26" s="237"/>
      <c r="W26" s="236"/>
    </row>
    <row r="27" spans="1:23" s="218" customFormat="1" ht="12.75" customHeight="1" x14ac:dyDescent="0.25">
      <c r="A27" s="234">
        <f t="shared" si="0"/>
        <v>37999</v>
      </c>
      <c r="B27" s="235">
        <v>-41.8</v>
      </c>
      <c r="C27" s="236"/>
      <c r="D27" s="237"/>
      <c r="E27" s="236"/>
      <c r="F27" s="237"/>
      <c r="G27" s="236"/>
      <c r="H27" s="237"/>
      <c r="I27" s="236"/>
      <c r="J27" s="237"/>
      <c r="K27" s="236"/>
      <c r="L27" s="237"/>
      <c r="M27" s="238"/>
      <c r="N27" s="239"/>
      <c r="O27" s="238"/>
      <c r="P27" s="239"/>
      <c r="Q27" s="238"/>
      <c r="R27" s="239"/>
      <c r="S27" s="238"/>
      <c r="T27" s="239"/>
      <c r="U27" s="236"/>
      <c r="V27" s="237"/>
      <c r="W27" s="236"/>
    </row>
    <row r="28" spans="1:23" s="218" customFormat="1" ht="12.75" customHeight="1" x14ac:dyDescent="0.25">
      <c r="A28" s="234">
        <f t="shared" si="0"/>
        <v>38000</v>
      </c>
      <c r="B28" s="235">
        <v>-41.9</v>
      </c>
      <c r="C28" s="236"/>
      <c r="D28" s="237"/>
      <c r="E28" s="236"/>
      <c r="F28" s="237"/>
      <c r="G28" s="236"/>
      <c r="H28" s="237"/>
      <c r="I28" s="236"/>
      <c r="J28" s="237"/>
      <c r="K28" s="236"/>
      <c r="L28" s="237"/>
      <c r="M28" s="238"/>
      <c r="N28" s="239"/>
      <c r="O28" s="238"/>
      <c r="P28" s="239"/>
      <c r="Q28" s="238"/>
      <c r="R28" s="239"/>
      <c r="S28" s="238"/>
      <c r="T28" s="239"/>
      <c r="U28" s="236"/>
      <c r="V28" s="237"/>
      <c r="W28" s="236"/>
    </row>
    <row r="29" spans="1:23" s="218" customFormat="1" ht="12.75" customHeight="1" x14ac:dyDescent="0.25">
      <c r="A29" s="234">
        <f t="shared" si="0"/>
        <v>38001</v>
      </c>
      <c r="B29" s="235">
        <v>-41.9</v>
      </c>
      <c r="C29" s="236"/>
      <c r="D29" s="237"/>
      <c r="E29" s="236"/>
      <c r="F29" s="237"/>
      <c r="G29" s="236"/>
      <c r="H29" s="237"/>
      <c r="I29" s="236"/>
      <c r="J29" s="237"/>
      <c r="K29" s="236"/>
      <c r="L29" s="237"/>
      <c r="M29" s="238"/>
      <c r="N29" s="239"/>
      <c r="O29" s="238"/>
      <c r="P29" s="239"/>
      <c r="Q29" s="238"/>
      <c r="R29" s="239"/>
      <c r="S29" s="238"/>
      <c r="T29" s="239"/>
      <c r="U29" s="236"/>
      <c r="V29" s="237"/>
      <c r="W29" s="236"/>
    </row>
    <row r="30" spans="1:23" s="218" customFormat="1" ht="12.75" customHeight="1" x14ac:dyDescent="0.25">
      <c r="A30" s="234">
        <f t="shared" si="0"/>
        <v>38002</v>
      </c>
      <c r="B30" s="235">
        <v>-41.9</v>
      </c>
      <c r="C30" s="236"/>
      <c r="D30" s="237"/>
      <c r="E30" s="236"/>
      <c r="F30" s="237"/>
      <c r="G30" s="236"/>
      <c r="H30" s="237"/>
      <c r="I30" s="236"/>
      <c r="J30" s="237"/>
      <c r="K30" s="236"/>
      <c r="L30" s="237"/>
      <c r="M30" s="238"/>
      <c r="N30" s="239"/>
      <c r="O30" s="238"/>
      <c r="P30" s="239"/>
      <c r="Q30" s="238"/>
      <c r="R30" s="239"/>
      <c r="S30" s="238"/>
      <c r="T30" s="239"/>
      <c r="U30" s="236"/>
      <c r="V30" s="237"/>
      <c r="W30" s="236"/>
    </row>
    <row r="31" spans="1:23" s="218" customFormat="1" ht="12.75" customHeight="1" x14ac:dyDescent="0.25">
      <c r="A31" s="234">
        <f t="shared" si="0"/>
        <v>38003</v>
      </c>
      <c r="B31" s="235">
        <v>-41.9</v>
      </c>
      <c r="C31" s="236"/>
      <c r="D31" s="237"/>
      <c r="E31" s="236"/>
      <c r="F31" s="237"/>
      <c r="G31" s="236"/>
      <c r="H31" s="237"/>
      <c r="I31" s="236"/>
      <c r="J31" s="237"/>
      <c r="K31" s="236"/>
      <c r="L31" s="237"/>
      <c r="M31" s="238"/>
      <c r="N31" s="239"/>
      <c r="O31" s="238"/>
      <c r="P31" s="239"/>
      <c r="Q31" s="238"/>
      <c r="R31" s="239"/>
      <c r="S31" s="238"/>
      <c r="T31" s="239"/>
      <c r="U31" s="236"/>
      <c r="V31" s="237"/>
      <c r="W31" s="236"/>
    </row>
    <row r="32" spans="1:23" s="218" customFormat="1" ht="12.75" customHeight="1" x14ac:dyDescent="0.25">
      <c r="A32" s="234">
        <f t="shared" si="0"/>
        <v>38004</v>
      </c>
      <c r="B32" s="235">
        <v>-41.9</v>
      </c>
      <c r="C32" s="236"/>
      <c r="D32" s="237"/>
      <c r="E32" s="236"/>
      <c r="F32" s="237"/>
      <c r="G32" s="236"/>
      <c r="H32" s="237"/>
      <c r="I32" s="236"/>
      <c r="J32" s="237"/>
      <c r="K32" s="236"/>
      <c r="L32" s="237"/>
      <c r="M32" s="238"/>
      <c r="N32" s="239"/>
      <c r="O32" s="238"/>
      <c r="P32" s="239"/>
      <c r="Q32" s="238"/>
      <c r="R32" s="239"/>
      <c r="S32" s="238"/>
      <c r="T32" s="239"/>
      <c r="U32" s="236"/>
      <c r="V32" s="237"/>
      <c r="W32" s="236"/>
    </row>
    <row r="33" spans="1:23" s="218" customFormat="1" ht="12.75" customHeight="1" x14ac:dyDescent="0.25">
      <c r="A33" s="234">
        <f t="shared" si="0"/>
        <v>38005</v>
      </c>
      <c r="B33" s="235">
        <v>-42</v>
      </c>
      <c r="C33" s="236"/>
      <c r="D33" s="237"/>
      <c r="E33" s="236"/>
      <c r="F33" s="237"/>
      <c r="G33" s="236"/>
      <c r="H33" s="237"/>
      <c r="I33" s="236"/>
      <c r="J33" s="237"/>
      <c r="K33" s="236"/>
      <c r="L33" s="237"/>
      <c r="M33" s="238"/>
      <c r="N33" s="239"/>
      <c r="O33" s="238"/>
      <c r="P33" s="239"/>
      <c r="Q33" s="238"/>
      <c r="R33" s="239"/>
      <c r="S33" s="238"/>
      <c r="T33" s="239"/>
      <c r="U33" s="236"/>
      <c r="V33" s="237"/>
      <c r="W33" s="236"/>
    </row>
    <row r="34" spans="1:23" s="218" customFormat="1" ht="12.75" customHeight="1" x14ac:dyDescent="0.25">
      <c r="A34" s="234">
        <f t="shared" si="0"/>
        <v>38006</v>
      </c>
      <c r="B34" s="235">
        <v>-41.9</v>
      </c>
      <c r="C34" s="236"/>
      <c r="D34" s="237"/>
      <c r="E34" s="236"/>
      <c r="F34" s="237"/>
      <c r="G34" s="236"/>
      <c r="H34" s="237"/>
      <c r="I34" s="236"/>
      <c r="J34" s="237"/>
      <c r="K34" s="236"/>
      <c r="L34" s="237"/>
      <c r="M34" s="238"/>
      <c r="N34" s="239"/>
      <c r="O34" s="238"/>
      <c r="P34" s="239"/>
      <c r="Q34" s="238"/>
      <c r="R34" s="239"/>
      <c r="S34" s="238"/>
      <c r="T34" s="239"/>
      <c r="U34" s="236"/>
      <c r="V34" s="237"/>
      <c r="W34" s="236"/>
    </row>
    <row r="35" spans="1:23" s="218" customFormat="1" ht="12.75" customHeight="1" x14ac:dyDescent="0.25">
      <c r="A35" s="234">
        <f t="shared" si="0"/>
        <v>38007</v>
      </c>
      <c r="B35" s="235">
        <v>-41.8</v>
      </c>
      <c r="C35" s="236"/>
      <c r="D35" s="237"/>
      <c r="E35" s="236"/>
      <c r="F35" s="237"/>
      <c r="G35" s="236"/>
      <c r="H35" s="237"/>
      <c r="I35" s="236"/>
      <c r="J35" s="237"/>
      <c r="K35" s="236"/>
      <c r="L35" s="237"/>
      <c r="M35" s="238"/>
      <c r="N35" s="239"/>
      <c r="O35" s="238"/>
      <c r="P35" s="239"/>
      <c r="Q35" s="238"/>
      <c r="R35" s="239"/>
      <c r="S35" s="238"/>
      <c r="T35" s="239"/>
      <c r="U35" s="236"/>
      <c r="V35" s="237"/>
      <c r="W35" s="236"/>
    </row>
    <row r="36" spans="1:23" s="218" customFormat="1" ht="12.75" customHeight="1" x14ac:dyDescent="0.25">
      <c r="A36" s="234">
        <f t="shared" si="0"/>
        <v>38008</v>
      </c>
      <c r="B36" s="235">
        <v>-41.9</v>
      </c>
      <c r="C36" s="236"/>
      <c r="D36" s="237"/>
      <c r="E36" s="236"/>
      <c r="F36" s="237"/>
      <c r="G36" s="236"/>
      <c r="H36" s="237"/>
      <c r="I36" s="236"/>
      <c r="J36" s="237"/>
      <c r="K36" s="236"/>
      <c r="L36" s="237"/>
      <c r="M36" s="238"/>
      <c r="N36" s="239"/>
      <c r="O36" s="238"/>
      <c r="P36" s="239"/>
      <c r="Q36" s="238"/>
      <c r="R36" s="239"/>
      <c r="S36" s="238"/>
      <c r="T36" s="239"/>
      <c r="U36" s="236"/>
      <c r="V36" s="237"/>
      <c r="W36" s="236"/>
    </row>
    <row r="37" spans="1:23" s="218" customFormat="1" ht="12.75" customHeight="1" x14ac:dyDescent="0.25">
      <c r="A37" s="234">
        <f t="shared" si="0"/>
        <v>38009</v>
      </c>
      <c r="B37" s="235">
        <v>-41.9</v>
      </c>
      <c r="C37" s="236"/>
      <c r="D37" s="237"/>
      <c r="E37" s="236"/>
      <c r="F37" s="237"/>
      <c r="G37" s="236"/>
      <c r="H37" s="237"/>
      <c r="I37" s="236"/>
      <c r="J37" s="237"/>
      <c r="K37" s="236"/>
      <c r="L37" s="237"/>
      <c r="M37" s="238"/>
      <c r="N37" s="239"/>
      <c r="O37" s="238"/>
      <c r="P37" s="239"/>
      <c r="Q37" s="238"/>
      <c r="R37" s="239"/>
      <c r="S37" s="238"/>
      <c r="T37" s="239"/>
      <c r="U37" s="236"/>
      <c r="V37" s="237"/>
      <c r="W37" s="236"/>
    </row>
    <row r="38" spans="1:23" s="218" customFormat="1" ht="12.75" customHeight="1" x14ac:dyDescent="0.25">
      <c r="A38" s="234">
        <f t="shared" si="0"/>
        <v>38010</v>
      </c>
      <c r="B38" s="235">
        <v>-41.9</v>
      </c>
      <c r="C38" s="236"/>
      <c r="D38" s="237"/>
      <c r="E38" s="236"/>
      <c r="F38" s="237"/>
      <c r="G38" s="236"/>
      <c r="H38" s="237"/>
      <c r="I38" s="236"/>
      <c r="J38" s="237"/>
      <c r="K38" s="236"/>
      <c r="L38" s="237"/>
      <c r="M38" s="238"/>
      <c r="N38" s="239"/>
      <c r="O38" s="238"/>
      <c r="P38" s="239"/>
      <c r="Q38" s="238"/>
      <c r="R38" s="239"/>
      <c r="S38" s="238"/>
      <c r="T38" s="239"/>
      <c r="U38" s="236"/>
      <c r="V38" s="237"/>
      <c r="W38" s="236"/>
    </row>
    <row r="39" spans="1:23" s="218" customFormat="1" ht="12.75" customHeight="1" x14ac:dyDescent="0.25">
      <c r="A39" s="234">
        <f t="shared" si="0"/>
        <v>38011</v>
      </c>
      <c r="B39" s="235">
        <v>-41.9</v>
      </c>
      <c r="C39" s="236"/>
      <c r="D39" s="237"/>
      <c r="E39" s="236"/>
      <c r="F39" s="237"/>
      <c r="G39" s="236"/>
      <c r="H39" s="237"/>
      <c r="I39" s="236"/>
      <c r="J39" s="237"/>
      <c r="K39" s="236"/>
      <c r="L39" s="237"/>
      <c r="M39" s="238"/>
      <c r="N39" s="239"/>
      <c r="O39" s="238"/>
      <c r="P39" s="239"/>
      <c r="Q39" s="238"/>
      <c r="R39" s="239"/>
      <c r="S39" s="238"/>
      <c r="T39" s="239"/>
      <c r="U39" s="236"/>
      <c r="V39" s="237"/>
      <c r="W39" s="236"/>
    </row>
    <row r="40" spans="1:23" s="218" customFormat="1" ht="12.75" customHeight="1" x14ac:dyDescent="0.25">
      <c r="A40" s="234">
        <f t="shared" si="0"/>
        <v>38012</v>
      </c>
      <c r="B40" s="235">
        <v>-41.8</v>
      </c>
      <c r="C40" s="236"/>
      <c r="D40" s="237"/>
      <c r="E40" s="236"/>
      <c r="F40" s="237"/>
      <c r="G40" s="236"/>
      <c r="H40" s="237"/>
      <c r="I40" s="236"/>
      <c r="J40" s="237"/>
      <c r="K40" s="236"/>
      <c r="L40" s="237"/>
      <c r="M40" s="238"/>
      <c r="N40" s="239"/>
      <c r="O40" s="238"/>
      <c r="P40" s="239"/>
      <c r="Q40" s="238"/>
      <c r="R40" s="239"/>
      <c r="S40" s="238"/>
      <c r="T40" s="239"/>
      <c r="U40" s="236"/>
      <c r="V40" s="237"/>
      <c r="W40" s="236"/>
    </row>
    <row r="41" spans="1:23" s="218" customFormat="1" ht="12.75" customHeight="1" x14ac:dyDescent="0.25">
      <c r="A41" s="234">
        <f t="shared" si="0"/>
        <v>38013</v>
      </c>
      <c r="B41" s="235">
        <v>-41.9</v>
      </c>
      <c r="C41" s="236"/>
      <c r="D41" s="237"/>
      <c r="E41" s="236"/>
      <c r="F41" s="237"/>
      <c r="G41" s="236"/>
      <c r="H41" s="237"/>
      <c r="I41" s="236"/>
      <c r="J41" s="237"/>
      <c r="K41" s="236"/>
      <c r="L41" s="237"/>
      <c r="M41" s="238"/>
      <c r="N41" s="239"/>
      <c r="O41" s="238"/>
      <c r="P41" s="239"/>
      <c r="Q41" s="238"/>
      <c r="R41" s="239"/>
      <c r="S41" s="238"/>
      <c r="T41" s="239"/>
      <c r="U41" s="236"/>
      <c r="V41" s="237"/>
      <c r="W41" s="236"/>
    </row>
    <row r="42" spans="1:23" s="218" customFormat="1" ht="12.75" customHeight="1" x14ac:dyDescent="0.25">
      <c r="A42" s="234">
        <f t="shared" si="0"/>
        <v>38014</v>
      </c>
      <c r="B42" s="235">
        <v>-41.9</v>
      </c>
      <c r="C42" s="236"/>
      <c r="D42" s="237"/>
      <c r="E42" s="236"/>
      <c r="F42" s="237"/>
      <c r="G42" s="236"/>
      <c r="H42" s="237"/>
      <c r="I42" s="236"/>
      <c r="J42" s="237"/>
      <c r="K42" s="236"/>
      <c r="L42" s="237"/>
      <c r="M42" s="238"/>
      <c r="N42" s="239"/>
      <c r="O42" s="238"/>
      <c r="P42" s="239"/>
      <c r="Q42" s="238"/>
      <c r="R42" s="239"/>
      <c r="S42" s="238"/>
      <c r="T42" s="239"/>
      <c r="U42" s="236"/>
      <c r="V42" s="237"/>
      <c r="W42" s="236"/>
    </row>
    <row r="43" spans="1:23" s="218" customFormat="1" ht="12.75" customHeight="1" x14ac:dyDescent="0.25">
      <c r="A43" s="234">
        <f t="shared" si="0"/>
        <v>38015</v>
      </c>
      <c r="B43" s="235">
        <v>-41.8</v>
      </c>
      <c r="C43" s="236"/>
      <c r="D43" s="237"/>
      <c r="E43" s="236"/>
      <c r="F43" s="237"/>
      <c r="G43" s="236"/>
      <c r="H43" s="237"/>
      <c r="I43" s="236"/>
      <c r="J43" s="237"/>
      <c r="K43" s="236"/>
      <c r="L43" s="237"/>
      <c r="M43" s="238"/>
      <c r="N43" s="239"/>
      <c r="O43" s="238"/>
      <c r="P43" s="239"/>
      <c r="Q43" s="238"/>
      <c r="R43" s="239"/>
      <c r="S43" s="238"/>
      <c r="T43" s="239"/>
      <c r="U43" s="236"/>
      <c r="V43" s="237"/>
      <c r="W43" s="236"/>
    </row>
    <row r="44" spans="1:23" s="218" customFormat="1" ht="12.75" customHeight="1" x14ac:dyDescent="0.25">
      <c r="A44" s="234">
        <f t="shared" si="0"/>
        <v>38016</v>
      </c>
      <c r="B44" s="235">
        <v>-41.9</v>
      </c>
      <c r="C44" s="236"/>
      <c r="D44" s="237"/>
      <c r="E44" s="236"/>
      <c r="F44" s="237"/>
      <c r="G44" s="236"/>
      <c r="H44" s="237"/>
      <c r="I44" s="236"/>
      <c r="J44" s="237"/>
      <c r="K44" s="236"/>
      <c r="L44" s="237"/>
      <c r="M44" s="238"/>
      <c r="N44" s="239"/>
      <c r="O44" s="238"/>
      <c r="P44" s="239"/>
      <c r="Q44" s="238"/>
      <c r="R44" s="239"/>
      <c r="S44" s="238"/>
      <c r="T44" s="239"/>
      <c r="U44" s="236"/>
      <c r="V44" s="237"/>
      <c r="W44" s="236"/>
    </row>
    <row r="45" spans="1:23" s="218" customFormat="1" ht="12.75" customHeight="1" x14ac:dyDescent="0.25">
      <c r="A45" s="234">
        <f t="shared" si="0"/>
        <v>38017</v>
      </c>
      <c r="B45" s="235">
        <v>-41.8</v>
      </c>
      <c r="C45" s="236"/>
      <c r="D45" s="237"/>
      <c r="E45" s="236"/>
      <c r="F45" s="237"/>
      <c r="G45" s="236"/>
      <c r="H45" s="237"/>
      <c r="I45" s="236"/>
      <c r="J45" s="237"/>
      <c r="K45" s="236"/>
      <c r="L45" s="237"/>
      <c r="M45" s="238"/>
      <c r="N45" s="239"/>
      <c r="O45" s="238"/>
      <c r="P45" s="239"/>
      <c r="Q45" s="238"/>
      <c r="R45" s="239"/>
      <c r="S45" s="238"/>
      <c r="T45" s="239"/>
      <c r="U45" s="236"/>
      <c r="V45" s="237"/>
      <c r="W45" s="236"/>
    </row>
    <row r="46" spans="1:23" s="218" customFormat="1" ht="12.75" customHeight="1" x14ac:dyDescent="0.25">
      <c r="A46" s="234">
        <f t="shared" si="0"/>
        <v>38018</v>
      </c>
      <c r="B46" s="235">
        <v>-41.8</v>
      </c>
      <c r="C46" s="236"/>
      <c r="D46" s="237"/>
      <c r="E46" s="236"/>
      <c r="F46" s="237"/>
      <c r="G46" s="236"/>
      <c r="H46" s="237"/>
      <c r="I46" s="236"/>
      <c r="J46" s="237"/>
      <c r="K46" s="236"/>
      <c r="L46" s="237"/>
      <c r="M46" s="238"/>
      <c r="N46" s="239"/>
      <c r="O46" s="238"/>
      <c r="P46" s="239"/>
      <c r="Q46" s="238"/>
      <c r="R46" s="239"/>
      <c r="S46" s="238"/>
      <c r="T46" s="239"/>
      <c r="U46" s="236"/>
      <c r="V46" s="237"/>
      <c r="W46" s="236"/>
    </row>
    <row r="47" spans="1:23" s="218" customFormat="1" ht="12.75" customHeight="1" x14ac:dyDescent="0.25">
      <c r="A47" s="234">
        <f t="shared" si="0"/>
        <v>38019</v>
      </c>
      <c r="B47" s="235">
        <v>-41.8</v>
      </c>
      <c r="C47" s="236"/>
      <c r="D47" s="237"/>
      <c r="E47" s="236"/>
      <c r="F47" s="237"/>
      <c r="G47" s="236"/>
      <c r="H47" s="237"/>
      <c r="I47" s="236"/>
      <c r="J47" s="237"/>
      <c r="K47" s="236"/>
      <c r="L47" s="237"/>
      <c r="M47" s="238"/>
      <c r="N47" s="239"/>
      <c r="O47" s="238"/>
      <c r="P47" s="239"/>
      <c r="Q47" s="238"/>
      <c r="R47" s="239"/>
      <c r="S47" s="238"/>
      <c r="T47" s="239"/>
      <c r="U47" s="236"/>
      <c r="V47" s="237"/>
      <c r="W47" s="236"/>
    </row>
    <row r="48" spans="1:23" s="218" customFormat="1" ht="12.75" customHeight="1" x14ac:dyDescent="0.25">
      <c r="A48" s="234">
        <f t="shared" si="0"/>
        <v>38020</v>
      </c>
      <c r="B48" s="235">
        <v>-41.8</v>
      </c>
      <c r="C48" s="236"/>
      <c r="D48" s="237"/>
      <c r="E48" s="236"/>
      <c r="F48" s="237"/>
      <c r="G48" s="236"/>
      <c r="H48" s="237"/>
      <c r="I48" s="236"/>
      <c r="J48" s="237"/>
      <c r="K48" s="236"/>
      <c r="L48" s="237"/>
      <c r="M48" s="238"/>
      <c r="N48" s="239"/>
      <c r="O48" s="238"/>
      <c r="P48" s="239"/>
      <c r="Q48" s="238"/>
      <c r="R48" s="239"/>
      <c r="S48" s="238"/>
      <c r="T48" s="239"/>
      <c r="U48" s="236"/>
      <c r="V48" s="237"/>
      <c r="W48" s="236"/>
    </row>
    <row r="49" spans="1:23" s="218" customFormat="1" ht="12.75" customHeight="1" x14ac:dyDescent="0.25">
      <c r="A49" s="234">
        <f t="shared" si="0"/>
        <v>38021</v>
      </c>
      <c r="B49" s="235">
        <v>-41.8</v>
      </c>
      <c r="C49" s="236"/>
      <c r="D49" s="237"/>
      <c r="E49" s="236"/>
      <c r="F49" s="237"/>
      <c r="G49" s="236"/>
      <c r="H49" s="237"/>
      <c r="I49" s="236"/>
      <c r="J49" s="237"/>
      <c r="K49" s="236"/>
      <c r="L49" s="237"/>
      <c r="M49" s="238"/>
      <c r="N49" s="239"/>
      <c r="O49" s="238"/>
      <c r="P49" s="239"/>
      <c r="Q49" s="238"/>
      <c r="R49" s="239"/>
      <c r="S49" s="238"/>
      <c r="T49" s="239"/>
      <c r="U49" s="236"/>
      <c r="V49" s="237"/>
      <c r="W49" s="236"/>
    </row>
    <row r="50" spans="1:23" s="218" customFormat="1" ht="12.75" customHeight="1" x14ac:dyDescent="0.25">
      <c r="A50" s="234">
        <f t="shared" si="0"/>
        <v>38022</v>
      </c>
      <c r="B50" s="235">
        <v>-41.8</v>
      </c>
      <c r="C50" s="236"/>
      <c r="D50" s="237"/>
      <c r="E50" s="236"/>
      <c r="F50" s="237"/>
      <c r="G50" s="236"/>
      <c r="H50" s="237"/>
      <c r="I50" s="236"/>
      <c r="J50" s="237"/>
      <c r="K50" s="236"/>
      <c r="L50" s="237"/>
      <c r="M50" s="238"/>
      <c r="N50" s="239"/>
      <c r="O50" s="238"/>
      <c r="P50" s="239"/>
      <c r="Q50" s="238"/>
      <c r="R50" s="239"/>
      <c r="S50" s="238"/>
      <c r="T50" s="239"/>
      <c r="U50" s="236"/>
      <c r="V50" s="237"/>
      <c r="W50" s="236"/>
    </row>
    <row r="51" spans="1:23" s="218" customFormat="1" ht="12.75" customHeight="1" x14ac:dyDescent="0.25">
      <c r="A51" s="234">
        <f t="shared" si="0"/>
        <v>38023</v>
      </c>
      <c r="B51" s="235">
        <v>-41.9</v>
      </c>
      <c r="C51" s="236"/>
      <c r="D51" s="237"/>
      <c r="E51" s="236"/>
      <c r="F51" s="237"/>
      <c r="G51" s="236"/>
      <c r="H51" s="237"/>
      <c r="I51" s="236"/>
      <c r="J51" s="237"/>
      <c r="K51" s="236"/>
      <c r="L51" s="237"/>
      <c r="M51" s="238"/>
      <c r="N51" s="239"/>
      <c r="O51" s="238"/>
      <c r="P51" s="239"/>
      <c r="Q51" s="238"/>
      <c r="R51" s="239"/>
      <c r="S51" s="238"/>
      <c r="T51" s="239"/>
      <c r="U51" s="236"/>
      <c r="V51" s="237"/>
      <c r="W51" s="236"/>
    </row>
    <row r="52" spans="1:23" s="218" customFormat="1" ht="12.75" customHeight="1" x14ac:dyDescent="0.25">
      <c r="A52" s="234">
        <f t="shared" si="0"/>
        <v>38024</v>
      </c>
      <c r="B52" s="235">
        <v>-41.9</v>
      </c>
      <c r="C52" s="236"/>
      <c r="D52" s="237"/>
      <c r="E52" s="236"/>
      <c r="F52" s="237"/>
      <c r="G52" s="236"/>
      <c r="H52" s="237"/>
      <c r="I52" s="236"/>
      <c r="J52" s="237"/>
      <c r="K52" s="236"/>
      <c r="L52" s="237"/>
      <c r="M52" s="238"/>
      <c r="N52" s="239"/>
      <c r="O52" s="238"/>
      <c r="P52" s="239"/>
      <c r="Q52" s="238"/>
      <c r="R52" s="239"/>
      <c r="S52" s="238"/>
      <c r="T52" s="239"/>
      <c r="U52" s="236"/>
      <c r="V52" s="237"/>
      <c r="W52" s="236"/>
    </row>
    <row r="53" spans="1:23" s="218" customFormat="1" ht="12.75" customHeight="1" x14ac:dyDescent="0.25">
      <c r="A53" s="234">
        <f t="shared" si="0"/>
        <v>38025</v>
      </c>
      <c r="B53" s="235">
        <v>-41.9</v>
      </c>
      <c r="C53" s="236"/>
      <c r="D53" s="237"/>
      <c r="E53" s="236"/>
      <c r="F53" s="237"/>
      <c r="G53" s="236"/>
      <c r="H53" s="237"/>
      <c r="I53" s="236"/>
      <c r="J53" s="237"/>
      <c r="K53" s="236"/>
      <c r="L53" s="237"/>
      <c r="M53" s="238"/>
      <c r="N53" s="239"/>
      <c r="O53" s="238"/>
      <c r="P53" s="239"/>
      <c r="Q53" s="238"/>
      <c r="R53" s="239"/>
      <c r="S53" s="238"/>
      <c r="T53" s="239"/>
      <c r="U53" s="236"/>
      <c r="V53" s="237"/>
      <c r="W53" s="236"/>
    </row>
    <row r="54" spans="1:23" s="218" customFormat="1" ht="12.75" customHeight="1" x14ac:dyDescent="0.25">
      <c r="A54" s="234">
        <f t="shared" si="0"/>
        <v>38026</v>
      </c>
      <c r="B54" s="235">
        <v>-41.8</v>
      </c>
      <c r="C54" s="236"/>
      <c r="D54" s="237"/>
      <c r="E54" s="236"/>
      <c r="F54" s="237"/>
      <c r="G54" s="236"/>
      <c r="H54" s="237"/>
      <c r="I54" s="236"/>
      <c r="J54" s="237"/>
      <c r="K54" s="236"/>
      <c r="L54" s="237"/>
      <c r="M54" s="238"/>
      <c r="N54" s="239"/>
      <c r="O54" s="238"/>
      <c r="P54" s="239"/>
      <c r="Q54" s="238"/>
      <c r="R54" s="239"/>
      <c r="S54" s="238"/>
      <c r="T54" s="239"/>
      <c r="U54" s="236"/>
      <c r="V54" s="237"/>
      <c r="W54" s="236"/>
    </row>
    <row r="55" spans="1:23" s="218" customFormat="1" ht="12.75" customHeight="1" x14ac:dyDescent="0.25">
      <c r="A55" s="234">
        <f t="shared" si="0"/>
        <v>38027</v>
      </c>
      <c r="B55" s="235">
        <v>-41.8</v>
      </c>
      <c r="C55" s="236"/>
      <c r="D55" s="237"/>
      <c r="E55" s="236"/>
      <c r="F55" s="237"/>
      <c r="G55" s="236"/>
      <c r="H55" s="237"/>
      <c r="I55" s="236"/>
      <c r="J55" s="237"/>
      <c r="K55" s="236"/>
      <c r="L55" s="237"/>
      <c r="M55" s="238"/>
      <c r="N55" s="239"/>
      <c r="O55" s="238"/>
      <c r="P55" s="239"/>
      <c r="Q55" s="238"/>
      <c r="R55" s="239"/>
      <c r="S55" s="238"/>
      <c r="T55" s="239"/>
      <c r="U55" s="236"/>
      <c r="V55" s="237"/>
      <c r="W55" s="236"/>
    </row>
    <row r="56" spans="1:23" s="218" customFormat="1" ht="12.75" customHeight="1" x14ac:dyDescent="0.25">
      <c r="A56" s="234">
        <f t="shared" si="0"/>
        <v>38028</v>
      </c>
      <c r="B56" s="235">
        <v>-41.8</v>
      </c>
      <c r="C56" s="236"/>
      <c r="D56" s="237"/>
      <c r="E56" s="236"/>
      <c r="F56" s="237"/>
      <c r="G56" s="236"/>
      <c r="H56" s="237"/>
      <c r="I56" s="236"/>
      <c r="J56" s="237"/>
      <c r="K56" s="236"/>
      <c r="L56" s="237"/>
      <c r="M56" s="238"/>
      <c r="N56" s="239"/>
      <c r="O56" s="238"/>
      <c r="P56" s="239"/>
      <c r="Q56" s="238"/>
      <c r="R56" s="239"/>
      <c r="S56" s="238"/>
      <c r="T56" s="239"/>
      <c r="U56" s="236"/>
      <c r="V56" s="237"/>
      <c r="W56" s="236"/>
    </row>
    <row r="57" spans="1:23" s="218" customFormat="1" ht="12.75" customHeight="1" x14ac:dyDescent="0.25">
      <c r="A57" s="234">
        <f t="shared" si="0"/>
        <v>38029</v>
      </c>
      <c r="B57" s="235">
        <v>-41.9</v>
      </c>
      <c r="C57" s="236"/>
      <c r="D57" s="237"/>
      <c r="E57" s="236"/>
      <c r="F57" s="237"/>
      <c r="G57" s="236"/>
      <c r="H57" s="237"/>
      <c r="I57" s="236"/>
      <c r="J57" s="237"/>
      <c r="K57" s="236"/>
      <c r="L57" s="237"/>
      <c r="M57" s="238"/>
      <c r="N57" s="239"/>
      <c r="O57" s="238"/>
      <c r="P57" s="239"/>
      <c r="Q57" s="238"/>
      <c r="R57" s="239"/>
      <c r="S57" s="238"/>
      <c r="T57" s="239"/>
      <c r="U57" s="236"/>
      <c r="V57" s="237"/>
      <c r="W57" s="236"/>
    </row>
    <row r="58" spans="1:23" s="218" customFormat="1" ht="12.75" customHeight="1" x14ac:dyDescent="0.25">
      <c r="A58" s="234">
        <f t="shared" si="0"/>
        <v>38030</v>
      </c>
      <c r="B58" s="235">
        <v>-41.9</v>
      </c>
      <c r="C58" s="236"/>
      <c r="D58" s="237"/>
      <c r="E58" s="236"/>
      <c r="F58" s="237"/>
      <c r="G58" s="236"/>
      <c r="H58" s="237"/>
      <c r="I58" s="236"/>
      <c r="J58" s="237"/>
      <c r="K58" s="236"/>
      <c r="L58" s="237"/>
      <c r="M58" s="238"/>
      <c r="N58" s="239"/>
      <c r="O58" s="238"/>
      <c r="P58" s="239"/>
      <c r="Q58" s="238"/>
      <c r="R58" s="239"/>
      <c r="S58" s="238"/>
      <c r="T58" s="239"/>
      <c r="U58" s="236"/>
      <c r="V58" s="237"/>
      <c r="W58" s="236"/>
    </row>
    <row r="59" spans="1:23" s="218" customFormat="1" ht="12.75" customHeight="1" x14ac:dyDescent="0.25">
      <c r="A59" s="234">
        <f t="shared" si="0"/>
        <v>38031</v>
      </c>
      <c r="B59" s="235">
        <v>-42</v>
      </c>
      <c r="C59" s="236"/>
      <c r="D59" s="237"/>
      <c r="E59" s="236"/>
      <c r="F59" s="237"/>
      <c r="G59" s="236"/>
      <c r="H59" s="237"/>
      <c r="I59" s="236"/>
      <c r="J59" s="237"/>
      <c r="K59" s="236"/>
      <c r="L59" s="237"/>
      <c r="M59" s="238"/>
      <c r="N59" s="239"/>
      <c r="O59" s="238"/>
      <c r="P59" s="239"/>
      <c r="Q59" s="238"/>
      <c r="R59" s="239"/>
      <c r="S59" s="238"/>
      <c r="T59" s="239"/>
      <c r="U59" s="236"/>
      <c r="V59" s="237"/>
      <c r="W59" s="236"/>
    </row>
    <row r="60" spans="1:23" s="218" customFormat="1" ht="12.75" customHeight="1" x14ac:dyDescent="0.25">
      <c r="A60" s="234">
        <f t="shared" si="0"/>
        <v>38032</v>
      </c>
      <c r="B60" s="235">
        <v>-41.9</v>
      </c>
      <c r="C60" s="236"/>
      <c r="D60" s="237"/>
      <c r="E60" s="236"/>
      <c r="F60" s="237"/>
      <c r="G60" s="236"/>
      <c r="H60" s="237"/>
      <c r="I60" s="236"/>
      <c r="J60" s="237"/>
      <c r="K60" s="236"/>
      <c r="L60" s="237"/>
      <c r="M60" s="238"/>
      <c r="N60" s="239"/>
      <c r="O60" s="238"/>
      <c r="P60" s="239"/>
      <c r="Q60" s="238"/>
      <c r="R60" s="239"/>
      <c r="S60" s="238"/>
      <c r="T60" s="239"/>
      <c r="U60" s="236"/>
      <c r="V60" s="237"/>
      <c r="W60" s="236"/>
    </row>
    <row r="61" spans="1:23" s="218" customFormat="1" ht="12.75" customHeight="1" x14ac:dyDescent="0.25">
      <c r="A61" s="234">
        <f t="shared" si="0"/>
        <v>38033</v>
      </c>
      <c r="B61" s="235">
        <v>-41.9</v>
      </c>
      <c r="C61" s="236"/>
      <c r="D61" s="237"/>
      <c r="E61" s="236"/>
      <c r="F61" s="237"/>
      <c r="G61" s="236"/>
      <c r="H61" s="237"/>
      <c r="I61" s="236"/>
      <c r="J61" s="237"/>
      <c r="K61" s="236"/>
      <c r="L61" s="237"/>
      <c r="M61" s="238"/>
      <c r="N61" s="239"/>
      <c r="O61" s="238"/>
      <c r="P61" s="239"/>
      <c r="Q61" s="238"/>
      <c r="R61" s="239"/>
      <c r="S61" s="238"/>
      <c r="T61" s="239"/>
      <c r="U61" s="236"/>
      <c r="V61" s="237"/>
      <c r="W61" s="236"/>
    </row>
    <row r="62" spans="1:23" s="218" customFormat="1" ht="12.75" customHeight="1" x14ac:dyDescent="0.25">
      <c r="A62" s="234">
        <f t="shared" si="0"/>
        <v>38034</v>
      </c>
      <c r="B62" s="235">
        <v>-41.9</v>
      </c>
      <c r="C62" s="236"/>
      <c r="D62" s="237"/>
      <c r="E62" s="236"/>
      <c r="F62" s="237"/>
      <c r="G62" s="236"/>
      <c r="H62" s="237"/>
      <c r="I62" s="236"/>
      <c r="J62" s="237"/>
      <c r="K62" s="236"/>
      <c r="L62" s="237"/>
      <c r="M62" s="238"/>
      <c r="N62" s="239"/>
      <c r="O62" s="238"/>
      <c r="P62" s="239"/>
      <c r="Q62" s="238"/>
      <c r="R62" s="239"/>
      <c r="S62" s="238"/>
      <c r="T62" s="239"/>
      <c r="U62" s="236"/>
      <c r="V62" s="237"/>
      <c r="W62" s="236"/>
    </row>
    <row r="63" spans="1:23" s="218" customFormat="1" ht="12.75" customHeight="1" x14ac:dyDescent="0.25">
      <c r="A63" s="234">
        <f t="shared" si="0"/>
        <v>38035</v>
      </c>
      <c r="B63" s="235">
        <v>-41.9</v>
      </c>
      <c r="C63" s="236"/>
      <c r="D63" s="237"/>
      <c r="E63" s="236"/>
      <c r="F63" s="237"/>
      <c r="G63" s="236"/>
      <c r="H63" s="237"/>
      <c r="I63" s="236"/>
      <c r="J63" s="237"/>
      <c r="K63" s="236"/>
      <c r="L63" s="237"/>
      <c r="M63" s="238"/>
      <c r="N63" s="239"/>
      <c r="O63" s="238"/>
      <c r="P63" s="239"/>
      <c r="Q63" s="238"/>
      <c r="R63" s="239"/>
      <c r="S63" s="238"/>
      <c r="T63" s="239"/>
      <c r="U63" s="236"/>
      <c r="V63" s="237"/>
      <c r="W63" s="236"/>
    </row>
    <row r="64" spans="1:23" s="218" customFormat="1" ht="12.75" customHeight="1" x14ac:dyDescent="0.25">
      <c r="A64" s="234">
        <f t="shared" si="0"/>
        <v>38036</v>
      </c>
      <c r="B64" s="235">
        <v>-41.9</v>
      </c>
      <c r="C64" s="236"/>
      <c r="D64" s="237"/>
      <c r="E64" s="236"/>
      <c r="F64" s="237"/>
      <c r="G64" s="236"/>
      <c r="H64" s="237"/>
      <c r="I64" s="236"/>
      <c r="J64" s="237"/>
      <c r="K64" s="236"/>
      <c r="L64" s="237"/>
      <c r="M64" s="238"/>
      <c r="N64" s="239"/>
      <c r="O64" s="238"/>
      <c r="P64" s="239"/>
      <c r="Q64" s="238"/>
      <c r="R64" s="239"/>
      <c r="S64" s="238"/>
      <c r="T64" s="239"/>
      <c r="U64" s="236"/>
      <c r="V64" s="237"/>
      <c r="W64" s="236"/>
    </row>
    <row r="65" spans="1:23" s="218" customFormat="1" ht="12.75" customHeight="1" x14ac:dyDescent="0.25">
      <c r="A65" s="234">
        <f t="shared" si="0"/>
        <v>38037</v>
      </c>
      <c r="B65" s="235">
        <v>-41.9</v>
      </c>
      <c r="C65" s="236"/>
      <c r="D65" s="237"/>
      <c r="E65" s="236"/>
      <c r="F65" s="237"/>
      <c r="G65" s="236"/>
      <c r="H65" s="237"/>
      <c r="I65" s="236"/>
      <c r="J65" s="237"/>
      <c r="K65" s="236"/>
      <c r="L65" s="237"/>
      <c r="M65" s="238"/>
      <c r="N65" s="239"/>
      <c r="O65" s="238"/>
      <c r="P65" s="239"/>
      <c r="Q65" s="238"/>
      <c r="R65" s="239"/>
      <c r="S65" s="238"/>
      <c r="T65" s="239"/>
      <c r="U65" s="236"/>
      <c r="V65" s="237"/>
      <c r="W65" s="236"/>
    </row>
    <row r="66" spans="1:23" s="218" customFormat="1" ht="12.75" customHeight="1" x14ac:dyDescent="0.25">
      <c r="A66" s="234">
        <f t="shared" si="0"/>
        <v>38038</v>
      </c>
      <c r="B66" s="235">
        <v>-41.8</v>
      </c>
      <c r="C66" s="236"/>
      <c r="D66" s="237"/>
      <c r="E66" s="236"/>
      <c r="F66" s="237"/>
      <c r="G66" s="236"/>
      <c r="H66" s="237"/>
      <c r="I66" s="236"/>
      <c r="J66" s="237"/>
      <c r="K66" s="236"/>
      <c r="L66" s="237"/>
      <c r="M66" s="238"/>
      <c r="N66" s="239"/>
      <c r="O66" s="238"/>
      <c r="P66" s="239"/>
      <c r="Q66" s="238"/>
      <c r="R66" s="239"/>
      <c r="S66" s="238"/>
      <c r="T66" s="239"/>
      <c r="U66" s="236"/>
      <c r="V66" s="237"/>
      <c r="W66" s="236"/>
    </row>
    <row r="67" spans="1:23" s="218" customFormat="1" ht="12.75" customHeight="1" x14ac:dyDescent="0.25">
      <c r="A67" s="234">
        <f t="shared" si="0"/>
        <v>38039</v>
      </c>
      <c r="B67" s="235">
        <v>-41.8</v>
      </c>
      <c r="C67" s="236"/>
      <c r="D67" s="237"/>
      <c r="E67" s="236"/>
      <c r="F67" s="237"/>
      <c r="G67" s="236"/>
      <c r="H67" s="237"/>
      <c r="I67" s="236"/>
      <c r="J67" s="237"/>
      <c r="K67" s="236"/>
      <c r="L67" s="237"/>
      <c r="M67" s="238"/>
      <c r="N67" s="239"/>
      <c r="O67" s="238"/>
      <c r="P67" s="239"/>
      <c r="Q67" s="238"/>
      <c r="R67" s="239"/>
      <c r="S67" s="238"/>
      <c r="T67" s="239"/>
      <c r="U67" s="236"/>
      <c r="V67" s="237"/>
      <c r="W67" s="236"/>
    </row>
    <row r="68" spans="1:23" s="218" customFormat="1" ht="12.75" customHeight="1" x14ac:dyDescent="0.25">
      <c r="A68" s="234">
        <f t="shared" si="0"/>
        <v>38040</v>
      </c>
      <c r="B68" s="235">
        <v>-41.9</v>
      </c>
      <c r="C68" s="236"/>
      <c r="D68" s="237"/>
      <c r="E68" s="236"/>
      <c r="F68" s="237"/>
      <c r="G68" s="236"/>
      <c r="H68" s="237"/>
      <c r="I68" s="236"/>
      <c r="J68" s="237"/>
      <c r="K68" s="236"/>
      <c r="L68" s="237"/>
      <c r="M68" s="238"/>
      <c r="N68" s="239"/>
      <c r="O68" s="238"/>
      <c r="P68" s="239"/>
      <c r="Q68" s="238"/>
      <c r="R68" s="239"/>
      <c r="S68" s="238"/>
      <c r="T68" s="239"/>
      <c r="U68" s="236"/>
      <c r="V68" s="237"/>
      <c r="W68" s="236"/>
    </row>
    <row r="69" spans="1:23" s="218" customFormat="1" ht="12.75" customHeight="1" x14ac:dyDescent="0.25">
      <c r="A69" s="234">
        <f t="shared" si="0"/>
        <v>38041</v>
      </c>
      <c r="B69" s="235">
        <v>-41.9</v>
      </c>
      <c r="C69" s="236"/>
      <c r="D69" s="237"/>
      <c r="E69" s="236"/>
      <c r="F69" s="237"/>
      <c r="G69" s="236"/>
      <c r="H69" s="237"/>
      <c r="I69" s="236"/>
      <c r="J69" s="237"/>
      <c r="K69" s="236"/>
      <c r="L69" s="237"/>
      <c r="M69" s="238"/>
      <c r="N69" s="239"/>
      <c r="O69" s="238"/>
      <c r="P69" s="239"/>
      <c r="Q69" s="238"/>
      <c r="R69" s="239"/>
      <c r="S69" s="238"/>
      <c r="T69" s="239"/>
      <c r="U69" s="236"/>
      <c r="V69" s="237"/>
      <c r="W69" s="236"/>
    </row>
    <row r="70" spans="1:23" s="218" customFormat="1" ht="12.75" customHeight="1" x14ac:dyDescent="0.25">
      <c r="A70" s="234">
        <f t="shared" si="0"/>
        <v>38042</v>
      </c>
      <c r="B70" s="235">
        <v>-41.8</v>
      </c>
      <c r="C70" s="236"/>
      <c r="D70" s="237"/>
      <c r="E70" s="236"/>
      <c r="F70" s="237"/>
      <c r="G70" s="236"/>
      <c r="H70" s="237"/>
      <c r="I70" s="236"/>
      <c r="J70" s="237"/>
      <c r="K70" s="236"/>
      <c r="L70" s="237"/>
      <c r="M70" s="238"/>
      <c r="N70" s="239"/>
      <c r="O70" s="238"/>
      <c r="P70" s="239"/>
      <c r="Q70" s="238"/>
      <c r="R70" s="239"/>
      <c r="S70" s="238"/>
      <c r="T70" s="239"/>
      <c r="U70" s="236"/>
      <c r="V70" s="237"/>
      <c r="W70" s="236"/>
    </row>
    <row r="71" spans="1:23" s="218" customFormat="1" ht="12.75" customHeight="1" x14ac:dyDescent="0.25">
      <c r="A71" s="234">
        <f t="shared" si="0"/>
        <v>38043</v>
      </c>
      <c r="B71" s="235">
        <v>-41.9</v>
      </c>
      <c r="C71" s="236"/>
      <c r="D71" s="237"/>
      <c r="E71" s="236"/>
      <c r="F71" s="237"/>
      <c r="G71" s="236"/>
      <c r="H71" s="237"/>
      <c r="I71" s="236"/>
      <c r="J71" s="237"/>
      <c r="K71" s="236"/>
      <c r="L71" s="237"/>
      <c r="M71" s="238"/>
      <c r="N71" s="239"/>
      <c r="O71" s="238"/>
      <c r="P71" s="239"/>
      <c r="Q71" s="238"/>
      <c r="R71" s="239"/>
      <c r="S71" s="238"/>
      <c r="T71" s="239"/>
      <c r="U71" s="236"/>
      <c r="V71" s="237"/>
      <c r="W71" s="236"/>
    </row>
    <row r="72" spans="1:23" s="218" customFormat="1" ht="12.75" customHeight="1" x14ac:dyDescent="0.25">
      <c r="A72" s="234">
        <f t="shared" si="0"/>
        <v>38044</v>
      </c>
      <c r="B72" s="235">
        <v>-41.9</v>
      </c>
      <c r="C72" s="236"/>
      <c r="D72" s="237"/>
      <c r="E72" s="236"/>
      <c r="F72" s="237"/>
      <c r="G72" s="236"/>
      <c r="H72" s="237"/>
      <c r="I72" s="236"/>
      <c r="J72" s="237"/>
      <c r="K72" s="236"/>
      <c r="L72" s="237"/>
      <c r="M72" s="238"/>
      <c r="N72" s="239"/>
      <c r="O72" s="238"/>
      <c r="P72" s="239"/>
      <c r="Q72" s="238"/>
      <c r="R72" s="239"/>
      <c r="S72" s="238"/>
      <c r="T72" s="239"/>
      <c r="U72" s="236"/>
      <c r="V72" s="237"/>
      <c r="W72" s="236"/>
    </row>
    <row r="73" spans="1:23" s="218" customFormat="1" ht="12.75" customHeight="1" x14ac:dyDescent="0.25">
      <c r="A73" s="234">
        <f t="shared" si="0"/>
        <v>38045</v>
      </c>
      <c r="B73" s="235">
        <v>-41.9</v>
      </c>
      <c r="C73" s="236"/>
      <c r="D73" s="237"/>
      <c r="E73" s="236"/>
      <c r="F73" s="237"/>
      <c r="G73" s="236"/>
      <c r="H73" s="237"/>
      <c r="I73" s="236"/>
      <c r="J73" s="237"/>
      <c r="K73" s="236"/>
      <c r="L73" s="237"/>
      <c r="M73" s="238"/>
      <c r="N73" s="239"/>
      <c r="O73" s="238"/>
      <c r="P73" s="239"/>
      <c r="Q73" s="238"/>
      <c r="R73" s="239"/>
      <c r="S73" s="238"/>
      <c r="T73" s="239"/>
      <c r="U73" s="236"/>
      <c r="V73" s="237"/>
      <c r="W73" s="236"/>
    </row>
    <row r="74" spans="1:23" s="218" customFormat="1" ht="12.75" customHeight="1" x14ac:dyDescent="0.25">
      <c r="A74" s="234">
        <f t="shared" si="0"/>
        <v>38046</v>
      </c>
      <c r="B74" s="235">
        <v>-41.8</v>
      </c>
      <c r="C74" s="236"/>
      <c r="D74" s="237"/>
      <c r="E74" s="236"/>
      <c r="F74" s="237"/>
      <c r="G74" s="236"/>
      <c r="H74" s="237"/>
      <c r="I74" s="236"/>
      <c r="J74" s="237"/>
      <c r="K74" s="236"/>
      <c r="L74" s="237"/>
      <c r="M74" s="238"/>
      <c r="N74" s="239"/>
      <c r="O74" s="238"/>
      <c r="P74" s="239"/>
      <c r="Q74" s="238"/>
      <c r="R74" s="239"/>
      <c r="S74" s="238"/>
      <c r="T74" s="239"/>
      <c r="U74" s="236"/>
      <c r="V74" s="237"/>
      <c r="W74" s="236"/>
    </row>
    <row r="75" spans="1:23" s="218" customFormat="1" ht="12.75" customHeight="1" x14ac:dyDescent="0.25">
      <c r="A75" s="234">
        <f t="shared" si="0"/>
        <v>38047</v>
      </c>
      <c r="B75" s="235">
        <v>-41.8</v>
      </c>
      <c r="C75" s="236"/>
      <c r="D75" s="237"/>
      <c r="E75" s="236"/>
      <c r="F75" s="237"/>
      <c r="G75" s="236"/>
      <c r="H75" s="237"/>
      <c r="I75" s="236"/>
      <c r="J75" s="237"/>
      <c r="K75" s="236"/>
      <c r="L75" s="237"/>
      <c r="M75" s="238"/>
      <c r="N75" s="239"/>
      <c r="O75" s="238"/>
      <c r="P75" s="239"/>
      <c r="Q75" s="238"/>
      <c r="R75" s="239"/>
      <c r="S75" s="238"/>
      <c r="T75" s="239"/>
      <c r="U75" s="236"/>
      <c r="V75" s="237"/>
      <c r="W75" s="236"/>
    </row>
    <row r="76" spans="1:23" s="218" customFormat="1" ht="12.75" customHeight="1" x14ac:dyDescent="0.25">
      <c r="A76" s="234">
        <f t="shared" si="0"/>
        <v>38048</v>
      </c>
      <c r="B76" s="235">
        <v>-41.8</v>
      </c>
      <c r="C76" s="236"/>
      <c r="D76" s="237"/>
      <c r="E76" s="236"/>
      <c r="F76" s="237"/>
      <c r="G76" s="236"/>
      <c r="H76" s="237"/>
      <c r="I76" s="236"/>
      <c r="J76" s="237"/>
      <c r="K76" s="236"/>
      <c r="L76" s="237"/>
      <c r="M76" s="238"/>
      <c r="N76" s="239"/>
      <c r="O76" s="238"/>
      <c r="P76" s="239"/>
      <c r="Q76" s="238"/>
      <c r="R76" s="239"/>
      <c r="S76" s="238"/>
      <c r="T76" s="239"/>
      <c r="U76" s="236"/>
      <c r="V76" s="237"/>
      <c r="W76" s="236"/>
    </row>
    <row r="77" spans="1:23" s="218" customFormat="1" ht="12.75" customHeight="1" x14ac:dyDescent="0.25">
      <c r="A77" s="234">
        <f t="shared" si="0"/>
        <v>38049</v>
      </c>
      <c r="B77" s="235">
        <v>-41.9</v>
      </c>
      <c r="C77" s="236"/>
      <c r="D77" s="237"/>
      <c r="E77" s="236"/>
      <c r="F77" s="237"/>
      <c r="G77" s="236"/>
      <c r="H77" s="237"/>
      <c r="I77" s="236"/>
      <c r="J77" s="237"/>
      <c r="K77" s="236"/>
      <c r="L77" s="237"/>
      <c r="M77" s="238"/>
      <c r="N77" s="239"/>
      <c r="O77" s="238"/>
      <c r="P77" s="239"/>
      <c r="Q77" s="238"/>
      <c r="R77" s="239"/>
      <c r="S77" s="238"/>
      <c r="T77" s="239"/>
      <c r="U77" s="236"/>
      <c r="V77" s="237"/>
      <c r="W77" s="236"/>
    </row>
    <row r="78" spans="1:23" s="218" customFormat="1" ht="12.75" customHeight="1" x14ac:dyDescent="0.25">
      <c r="A78" s="234">
        <f t="shared" si="0"/>
        <v>38050</v>
      </c>
      <c r="B78" s="235">
        <v>-41.9</v>
      </c>
      <c r="C78" s="236"/>
      <c r="D78" s="237"/>
      <c r="E78" s="236"/>
      <c r="F78" s="237"/>
      <c r="G78" s="236"/>
      <c r="H78" s="237"/>
      <c r="I78" s="236"/>
      <c r="J78" s="237"/>
      <c r="K78" s="236"/>
      <c r="L78" s="237"/>
      <c r="M78" s="238"/>
      <c r="N78" s="239"/>
      <c r="O78" s="238"/>
      <c r="P78" s="239"/>
      <c r="Q78" s="238"/>
      <c r="R78" s="239"/>
      <c r="S78" s="238"/>
      <c r="T78" s="239"/>
      <c r="U78" s="236"/>
      <c r="V78" s="237"/>
      <c r="W78" s="236"/>
    </row>
    <row r="79" spans="1:23" ht="12.75" customHeight="1" x14ac:dyDescent="0.25">
      <c r="A79" s="234">
        <f t="shared" si="0"/>
        <v>38051</v>
      </c>
      <c r="B79" s="235">
        <v>-41.9</v>
      </c>
      <c r="C79" s="236"/>
      <c r="D79" s="237">
        <v>-20.100000000000001</v>
      </c>
      <c r="E79" s="236"/>
      <c r="F79" s="237">
        <v>-0.7</v>
      </c>
      <c r="G79" s="236"/>
      <c r="H79" s="237">
        <v>-1.2</v>
      </c>
      <c r="I79" s="236"/>
      <c r="J79" s="237"/>
      <c r="K79" s="236"/>
      <c r="L79" s="237"/>
      <c r="M79" s="238"/>
      <c r="N79" s="239"/>
      <c r="O79" s="238"/>
      <c r="P79" s="239"/>
      <c r="Q79" s="238"/>
      <c r="R79" s="239"/>
      <c r="S79" s="238"/>
      <c r="T79" s="239"/>
      <c r="U79" s="236"/>
      <c r="V79" s="237"/>
      <c r="W79" s="236"/>
    </row>
    <row r="80" spans="1:23" ht="12.75" customHeight="1" x14ac:dyDescent="0.25">
      <c r="A80" s="234">
        <f t="shared" ref="A80:A143" si="1">A79+1</f>
        <v>38052</v>
      </c>
      <c r="B80" s="235">
        <v>-41.8</v>
      </c>
      <c r="C80" s="236"/>
      <c r="D80" s="237">
        <v>-11.4</v>
      </c>
      <c r="E80" s="236"/>
      <c r="F80" s="237">
        <v>0.5</v>
      </c>
      <c r="G80" s="236"/>
      <c r="H80" s="237">
        <v>-1.4</v>
      </c>
      <c r="I80" s="236"/>
      <c r="J80" s="237"/>
      <c r="K80" s="236"/>
      <c r="L80" s="237"/>
      <c r="M80" s="238"/>
      <c r="N80" s="239"/>
      <c r="O80" s="238"/>
      <c r="P80" s="239"/>
      <c r="Q80" s="238"/>
      <c r="R80" s="239"/>
      <c r="S80" s="238"/>
      <c r="T80" s="239"/>
      <c r="U80" s="236"/>
      <c r="V80" s="237">
        <v>0.02</v>
      </c>
      <c r="W80" s="236"/>
    </row>
    <row r="81" spans="1:23" ht="12.75" customHeight="1" x14ac:dyDescent="0.25">
      <c r="A81" s="234">
        <f t="shared" si="1"/>
        <v>38053</v>
      </c>
      <c r="B81" s="235">
        <v>-41.9</v>
      </c>
      <c r="C81" s="236"/>
      <c r="D81" s="237">
        <v>-7.5</v>
      </c>
      <c r="E81" s="236"/>
      <c r="F81" s="237">
        <v>-1.4</v>
      </c>
      <c r="G81" s="236"/>
      <c r="H81" s="237">
        <v>-2.2000000000000002</v>
      </c>
      <c r="I81" s="236"/>
      <c r="J81" s="237"/>
      <c r="K81" s="236"/>
      <c r="L81" s="237"/>
      <c r="M81" s="238"/>
      <c r="N81" s="239"/>
      <c r="O81" s="238"/>
      <c r="P81" s="239"/>
      <c r="Q81" s="238"/>
      <c r="R81" s="239"/>
      <c r="S81" s="238"/>
      <c r="T81" s="239"/>
      <c r="U81" s="236"/>
      <c r="V81" s="237">
        <v>0</v>
      </c>
      <c r="W81" s="236"/>
    </row>
    <row r="82" spans="1:23" ht="12.75" customHeight="1" x14ac:dyDescent="0.25">
      <c r="A82" s="234">
        <f t="shared" si="1"/>
        <v>38054</v>
      </c>
      <c r="B82" s="235">
        <v>-41.8</v>
      </c>
      <c r="C82" s="236"/>
      <c r="D82" s="237">
        <v>-5.5</v>
      </c>
      <c r="E82" s="236"/>
      <c r="F82" s="237">
        <v>-2.5</v>
      </c>
      <c r="G82" s="236"/>
      <c r="H82" s="237">
        <v>-4</v>
      </c>
      <c r="I82" s="236"/>
      <c r="J82" s="237"/>
      <c r="K82" s="236"/>
      <c r="L82" s="237"/>
      <c r="M82" s="238"/>
      <c r="N82" s="239"/>
      <c r="O82" s="238"/>
      <c r="P82" s="239"/>
      <c r="Q82" s="238"/>
      <c r="R82" s="239"/>
      <c r="S82" s="238"/>
      <c r="T82" s="239"/>
      <c r="U82" s="236"/>
      <c r="V82" s="237">
        <v>0</v>
      </c>
      <c r="W82" s="236"/>
    </row>
    <row r="83" spans="1:23" ht="12.75" customHeight="1" x14ac:dyDescent="0.25">
      <c r="A83" s="234">
        <f t="shared" si="1"/>
        <v>38055</v>
      </c>
      <c r="B83" s="235">
        <v>-41.8</v>
      </c>
      <c r="C83" s="236"/>
      <c r="D83" s="237">
        <v>-6.3</v>
      </c>
      <c r="E83" s="236"/>
      <c r="F83" s="237">
        <v>-4.2</v>
      </c>
      <c r="G83" s="236"/>
      <c r="H83" s="237">
        <v>-5.7</v>
      </c>
      <c r="I83" s="236"/>
      <c r="J83" s="237"/>
      <c r="K83" s="236"/>
      <c r="L83" s="237"/>
      <c r="M83" s="238"/>
      <c r="N83" s="239"/>
      <c r="O83" s="238"/>
      <c r="P83" s="239"/>
      <c r="Q83" s="238"/>
      <c r="R83" s="239"/>
      <c r="S83" s="238"/>
      <c r="T83" s="239"/>
      <c r="U83" s="236"/>
      <c r="V83" s="237">
        <v>0</v>
      </c>
      <c r="W83" s="236"/>
    </row>
    <row r="84" spans="1:23" x14ac:dyDescent="0.25">
      <c r="A84" s="234">
        <f t="shared" si="1"/>
        <v>38056</v>
      </c>
      <c r="B84" s="235">
        <v>-41.8</v>
      </c>
      <c r="C84" s="236"/>
      <c r="D84" s="237">
        <v>-7.5</v>
      </c>
      <c r="E84" s="236"/>
      <c r="F84" s="237">
        <v>-5.2</v>
      </c>
      <c r="G84" s="236"/>
      <c r="H84" s="237">
        <v>-6.6</v>
      </c>
      <c r="I84" s="236"/>
      <c r="J84" s="237"/>
      <c r="K84" s="236"/>
      <c r="L84" s="237"/>
      <c r="M84" s="238"/>
      <c r="N84" s="239"/>
      <c r="O84" s="238"/>
      <c r="P84" s="239"/>
      <c r="Q84" s="238"/>
      <c r="R84" s="239"/>
      <c r="S84" s="238"/>
      <c r="T84" s="239"/>
      <c r="U84" s="236"/>
      <c r="V84" s="237">
        <v>0</v>
      </c>
      <c r="W84" s="236"/>
    </row>
    <row r="85" spans="1:23" x14ac:dyDescent="0.25">
      <c r="A85" s="234">
        <f t="shared" si="1"/>
        <v>38057</v>
      </c>
      <c r="B85" s="235">
        <v>-41.8</v>
      </c>
      <c r="C85" s="236"/>
      <c r="D85" s="237">
        <v>-9.6</v>
      </c>
      <c r="E85" s="236"/>
      <c r="F85" s="237">
        <v>-6.6</v>
      </c>
      <c r="G85" s="236"/>
      <c r="H85" s="237">
        <v>-8.3000000000000007</v>
      </c>
      <c r="I85" s="236"/>
      <c r="J85" s="237">
        <v>-14.5</v>
      </c>
      <c r="K85" s="236"/>
      <c r="L85" s="237"/>
      <c r="M85" s="238"/>
      <c r="N85" s="239"/>
      <c r="O85" s="238"/>
      <c r="P85" s="239"/>
      <c r="Q85" s="238"/>
      <c r="R85" s="239"/>
      <c r="S85" s="238"/>
      <c r="T85" s="239"/>
      <c r="U85" s="236"/>
      <c r="V85" s="237">
        <v>0</v>
      </c>
      <c r="W85" s="236"/>
    </row>
    <row r="86" spans="1:23" x14ac:dyDescent="0.25">
      <c r="A86" s="234">
        <f t="shared" si="1"/>
        <v>38058</v>
      </c>
      <c r="B86" s="235">
        <v>-41.8</v>
      </c>
      <c r="C86" s="236"/>
      <c r="D86" s="237">
        <v>-10.199999999999999</v>
      </c>
      <c r="E86" s="236"/>
      <c r="F86" s="237">
        <v>-5.6</v>
      </c>
      <c r="G86" s="236"/>
      <c r="H86" s="237">
        <v>-9.3000000000000007</v>
      </c>
      <c r="I86" s="236"/>
      <c r="J86" s="237">
        <v>-14.6</v>
      </c>
      <c r="K86" s="236"/>
      <c r="L86" s="237"/>
      <c r="M86" s="238"/>
      <c r="N86" s="239"/>
      <c r="O86" s="238"/>
      <c r="P86" s="239"/>
      <c r="Q86" s="238"/>
      <c r="R86" s="239"/>
      <c r="S86" s="238"/>
      <c r="T86" s="239"/>
      <c r="U86" s="236"/>
      <c r="V86" s="237">
        <v>0</v>
      </c>
      <c r="W86" s="236"/>
    </row>
    <row r="87" spans="1:23" x14ac:dyDescent="0.25">
      <c r="A87" s="234">
        <f t="shared" si="1"/>
        <v>38059</v>
      </c>
      <c r="B87" s="235">
        <v>-41.8</v>
      </c>
      <c r="C87" s="236"/>
      <c r="D87" s="237">
        <v>-11.4</v>
      </c>
      <c r="E87" s="236"/>
      <c r="F87" s="237">
        <v>-7.8</v>
      </c>
      <c r="G87" s="236"/>
      <c r="H87" s="237">
        <v>-11.5</v>
      </c>
      <c r="I87" s="236"/>
      <c r="J87" s="237">
        <v>-17.100000000000001</v>
      </c>
      <c r="K87" s="236"/>
      <c r="L87" s="237"/>
      <c r="M87" s="238"/>
      <c r="N87" s="239"/>
      <c r="O87" s="238"/>
      <c r="P87" s="239"/>
      <c r="Q87" s="238"/>
      <c r="R87" s="239"/>
      <c r="S87" s="238"/>
      <c r="T87" s="239"/>
      <c r="U87" s="236"/>
      <c r="V87" s="237">
        <v>0</v>
      </c>
      <c r="W87" s="236"/>
    </row>
    <row r="88" spans="1:23" x14ac:dyDescent="0.25">
      <c r="A88" s="234">
        <f t="shared" si="1"/>
        <v>38060</v>
      </c>
      <c r="B88" s="235">
        <v>-41.8</v>
      </c>
      <c r="C88" s="236"/>
      <c r="D88" s="237">
        <v>-13.6</v>
      </c>
      <c r="E88" s="236"/>
      <c r="F88" s="237">
        <v>-9.3000000000000007</v>
      </c>
      <c r="G88" s="236"/>
      <c r="H88" s="237">
        <v>-12.8</v>
      </c>
      <c r="I88" s="236"/>
      <c r="J88" s="237">
        <v>-18.600000000000001</v>
      </c>
      <c r="K88" s="236"/>
      <c r="L88" s="237"/>
      <c r="M88" s="238"/>
      <c r="N88" s="239"/>
      <c r="O88" s="238"/>
      <c r="P88" s="239"/>
      <c r="Q88" s="238"/>
      <c r="R88" s="239"/>
      <c r="S88" s="238"/>
      <c r="T88" s="239"/>
      <c r="U88" s="236"/>
      <c r="V88" s="237">
        <v>0</v>
      </c>
      <c r="W88" s="236"/>
    </row>
    <row r="89" spans="1:23" x14ac:dyDescent="0.25">
      <c r="A89" s="234">
        <f t="shared" si="1"/>
        <v>38061</v>
      </c>
      <c r="B89" s="235">
        <v>-41.8</v>
      </c>
      <c r="C89" s="236"/>
      <c r="D89" s="237">
        <v>-13.9</v>
      </c>
      <c r="E89" s="236"/>
      <c r="F89" s="237">
        <v>-7.5</v>
      </c>
      <c r="G89" s="236"/>
      <c r="H89" s="237">
        <v>-12.7</v>
      </c>
      <c r="I89" s="236"/>
      <c r="J89" s="237">
        <v>-18.5</v>
      </c>
      <c r="K89" s="236"/>
      <c r="L89" s="237"/>
      <c r="M89" s="238"/>
      <c r="N89" s="239"/>
      <c r="O89" s="238"/>
      <c r="P89" s="239"/>
      <c r="Q89" s="238"/>
      <c r="R89" s="239"/>
      <c r="S89" s="238"/>
      <c r="T89" s="239"/>
      <c r="U89" s="236"/>
      <c r="V89" s="237">
        <v>0</v>
      </c>
      <c r="W89" s="236"/>
    </row>
    <row r="90" spans="1:23" x14ac:dyDescent="0.25">
      <c r="A90" s="234">
        <f t="shared" si="1"/>
        <v>38062</v>
      </c>
      <c r="B90" s="235">
        <v>-41.8</v>
      </c>
      <c r="C90" s="236"/>
      <c r="D90" s="237">
        <v>-7.7</v>
      </c>
      <c r="E90" s="236"/>
      <c r="F90" s="237">
        <v>-3.5</v>
      </c>
      <c r="G90" s="236"/>
      <c r="H90" s="237">
        <v>-8.3000000000000007</v>
      </c>
      <c r="I90" s="236"/>
      <c r="J90" s="237">
        <v>-12.7</v>
      </c>
      <c r="K90" s="236"/>
      <c r="L90" s="237"/>
      <c r="M90" s="238"/>
      <c r="N90" s="239"/>
      <c r="O90" s="238"/>
      <c r="P90" s="239"/>
      <c r="Q90" s="238"/>
      <c r="R90" s="239"/>
      <c r="S90" s="238"/>
      <c r="T90" s="239"/>
      <c r="U90" s="236"/>
      <c r="V90" s="237">
        <v>0.36</v>
      </c>
      <c r="W90" s="236"/>
    </row>
    <row r="91" spans="1:23" x14ac:dyDescent="0.25">
      <c r="A91" s="234">
        <f t="shared" si="1"/>
        <v>38063</v>
      </c>
      <c r="B91" s="235">
        <v>-41.8</v>
      </c>
      <c r="C91" s="236"/>
      <c r="D91" s="237">
        <v>-8.6999999999999993</v>
      </c>
      <c r="E91" s="236"/>
      <c r="F91" s="237">
        <v>-3.8</v>
      </c>
      <c r="G91" s="236"/>
      <c r="H91" s="237">
        <v>-8.4</v>
      </c>
      <c r="I91" s="236"/>
      <c r="J91" s="237">
        <v>-11.7</v>
      </c>
      <c r="K91" s="236"/>
      <c r="L91" s="237"/>
      <c r="M91" s="238"/>
      <c r="N91" s="239"/>
      <c r="O91" s="238"/>
      <c r="P91" s="239"/>
      <c r="Q91" s="238"/>
      <c r="R91" s="239"/>
      <c r="S91" s="238"/>
      <c r="T91" s="239"/>
      <c r="U91" s="236"/>
      <c r="V91" s="237">
        <v>0.01</v>
      </c>
      <c r="W91" s="236"/>
    </row>
    <row r="92" spans="1:23" x14ac:dyDescent="0.25">
      <c r="A92" s="234">
        <f t="shared" si="1"/>
        <v>38064</v>
      </c>
      <c r="B92" s="235">
        <v>-41.8</v>
      </c>
      <c r="C92" s="236"/>
      <c r="D92" s="237">
        <v>-10.7</v>
      </c>
      <c r="E92" s="236"/>
      <c r="F92" s="237">
        <v>-5.9</v>
      </c>
      <c r="G92" s="236"/>
      <c r="H92" s="237">
        <v>-10.1</v>
      </c>
      <c r="I92" s="236"/>
      <c r="J92" s="237">
        <v>-13.7</v>
      </c>
      <c r="K92" s="236"/>
      <c r="L92" s="237"/>
      <c r="M92" s="238"/>
      <c r="N92" s="239"/>
      <c r="O92" s="238"/>
      <c r="P92" s="239"/>
      <c r="Q92" s="238"/>
      <c r="R92" s="239"/>
      <c r="S92" s="238"/>
      <c r="T92" s="239"/>
      <c r="U92" s="236"/>
      <c r="V92" s="237">
        <v>0</v>
      </c>
      <c r="W92" s="236"/>
    </row>
    <row r="93" spans="1:23" x14ac:dyDescent="0.25">
      <c r="A93" s="234">
        <f t="shared" si="1"/>
        <v>38065</v>
      </c>
      <c r="B93" s="235">
        <v>-41.8</v>
      </c>
      <c r="C93" s="236"/>
      <c r="D93" s="237">
        <v>-12.1</v>
      </c>
      <c r="E93" s="236"/>
      <c r="F93" s="237">
        <v>-6.4</v>
      </c>
      <c r="G93" s="236"/>
      <c r="H93" s="237">
        <v>-11.1</v>
      </c>
      <c r="I93" s="236"/>
      <c r="J93" s="237">
        <v>-14.9</v>
      </c>
      <c r="K93" s="236"/>
      <c r="L93" s="237"/>
      <c r="M93" s="238"/>
      <c r="N93" s="239"/>
      <c r="O93" s="238"/>
      <c r="P93" s="239"/>
      <c r="Q93" s="238"/>
      <c r="R93" s="239"/>
      <c r="S93" s="238"/>
      <c r="T93" s="239"/>
      <c r="U93" s="236"/>
      <c r="V93" s="237">
        <v>0.04</v>
      </c>
      <c r="W93" s="236"/>
    </row>
    <row r="94" spans="1:23" x14ac:dyDescent="0.25">
      <c r="A94" s="234">
        <f t="shared" si="1"/>
        <v>38066</v>
      </c>
      <c r="B94" s="235">
        <v>-41.9</v>
      </c>
      <c r="C94" s="236"/>
      <c r="D94" s="237">
        <v>-14.9</v>
      </c>
      <c r="E94" s="236"/>
      <c r="F94" s="237">
        <v>-8.6</v>
      </c>
      <c r="G94" s="236"/>
      <c r="H94" s="237">
        <v>-13.4</v>
      </c>
      <c r="I94" s="236"/>
      <c r="J94" s="237">
        <v>-17.3</v>
      </c>
      <c r="K94" s="236"/>
      <c r="L94" s="237"/>
      <c r="M94" s="238"/>
      <c r="N94" s="239"/>
      <c r="O94" s="238"/>
      <c r="P94" s="239"/>
      <c r="Q94" s="238"/>
      <c r="R94" s="239"/>
      <c r="S94" s="238"/>
      <c r="T94" s="239"/>
      <c r="U94" s="236"/>
      <c r="V94" s="237">
        <v>0</v>
      </c>
      <c r="W94" s="236"/>
    </row>
    <row r="95" spans="1:23" x14ac:dyDescent="0.25">
      <c r="A95" s="234">
        <f t="shared" si="1"/>
        <v>38067</v>
      </c>
      <c r="B95" s="235">
        <v>-41.9</v>
      </c>
      <c r="C95" s="236"/>
      <c r="D95" s="237">
        <v>-12.2</v>
      </c>
      <c r="E95" s="236"/>
      <c r="F95" s="237">
        <v>-3.8</v>
      </c>
      <c r="G95" s="236"/>
      <c r="H95" s="237">
        <v>-11.4</v>
      </c>
      <c r="I95" s="236"/>
      <c r="J95" s="237">
        <v>-15.3</v>
      </c>
      <c r="K95" s="236"/>
      <c r="L95" s="237"/>
      <c r="M95" s="238"/>
      <c r="N95" s="239"/>
      <c r="O95" s="238"/>
      <c r="P95" s="239"/>
      <c r="Q95" s="238"/>
      <c r="R95" s="239"/>
      <c r="S95" s="238"/>
      <c r="T95" s="239"/>
      <c r="U95" s="236"/>
      <c r="V95" s="237">
        <v>0.16</v>
      </c>
      <c r="W95" s="236"/>
    </row>
    <row r="96" spans="1:23" x14ac:dyDescent="0.25">
      <c r="A96" s="234">
        <f t="shared" si="1"/>
        <v>38068</v>
      </c>
      <c r="B96" s="235">
        <v>-41.8</v>
      </c>
      <c r="C96" s="236"/>
      <c r="D96" s="237">
        <v>-13.7</v>
      </c>
      <c r="E96" s="236"/>
      <c r="F96" s="237">
        <v>-7.3</v>
      </c>
      <c r="G96" s="236"/>
      <c r="H96" s="237">
        <v>-13.7</v>
      </c>
      <c r="I96" s="236"/>
      <c r="J96" s="237">
        <v>-18.3</v>
      </c>
      <c r="K96" s="236"/>
      <c r="L96" s="237"/>
      <c r="M96" s="238"/>
      <c r="N96" s="239"/>
      <c r="O96" s="238"/>
      <c r="P96" s="239"/>
      <c r="Q96" s="238"/>
      <c r="R96" s="239"/>
      <c r="S96" s="238"/>
      <c r="T96" s="239"/>
      <c r="U96" s="236"/>
      <c r="V96" s="237">
        <v>0</v>
      </c>
      <c r="W96" s="236"/>
    </row>
    <row r="97" spans="1:23" x14ac:dyDescent="0.25">
      <c r="A97" s="234">
        <f t="shared" si="1"/>
        <v>38069</v>
      </c>
      <c r="B97" s="235">
        <v>-41.8</v>
      </c>
      <c r="C97" s="236" t="s">
        <v>7</v>
      </c>
      <c r="D97" s="237">
        <v>-16.100000000000001</v>
      </c>
      <c r="E97" s="236"/>
      <c r="F97" s="237">
        <v>-10.5</v>
      </c>
      <c r="G97" s="236"/>
      <c r="H97" s="237">
        <v>-16.600000000000001</v>
      </c>
      <c r="I97" s="236"/>
      <c r="J97" s="237">
        <v>-20.6</v>
      </c>
      <c r="K97" s="236"/>
      <c r="L97" s="237"/>
      <c r="M97" s="238"/>
      <c r="N97" s="239"/>
      <c r="O97" s="238"/>
      <c r="P97" s="239"/>
      <c r="Q97" s="238"/>
      <c r="R97" s="239"/>
      <c r="S97" s="238"/>
      <c r="T97" s="239"/>
      <c r="U97" s="236"/>
      <c r="V97" s="237">
        <v>0</v>
      </c>
      <c r="W97" s="236"/>
    </row>
    <row r="98" spans="1:23" x14ac:dyDescent="0.25">
      <c r="A98" s="234">
        <f t="shared" si="1"/>
        <v>38070</v>
      </c>
      <c r="B98" s="235">
        <v>-41.7</v>
      </c>
      <c r="C98" s="236" t="s">
        <v>7</v>
      </c>
      <c r="D98" s="237">
        <v>-18.100000000000001</v>
      </c>
      <c r="E98" s="236"/>
      <c r="F98" s="237">
        <v>-11.7</v>
      </c>
      <c r="G98" s="236"/>
      <c r="H98" s="237">
        <v>-17.8</v>
      </c>
      <c r="I98" s="236"/>
      <c r="J98" s="237">
        <v>-21.6</v>
      </c>
      <c r="K98" s="236"/>
      <c r="L98" s="237"/>
      <c r="M98" s="238"/>
      <c r="N98" s="239"/>
      <c r="O98" s="238"/>
      <c r="P98" s="239"/>
      <c r="Q98" s="238"/>
      <c r="R98" s="239"/>
      <c r="S98" s="238"/>
      <c r="T98" s="239"/>
      <c r="U98" s="236"/>
      <c r="V98" s="237">
        <v>0</v>
      </c>
      <c r="W98" s="236"/>
    </row>
    <row r="99" spans="1:23" x14ac:dyDescent="0.25">
      <c r="A99" s="234">
        <f t="shared" si="1"/>
        <v>38071</v>
      </c>
      <c r="B99" s="235">
        <v>-41.6</v>
      </c>
      <c r="C99" s="236" t="s">
        <v>7</v>
      </c>
      <c r="D99" s="237">
        <v>-19.3</v>
      </c>
      <c r="E99" s="236"/>
      <c r="F99" s="237">
        <v>-12.4</v>
      </c>
      <c r="G99" s="236"/>
      <c r="H99" s="237">
        <v>-18.7</v>
      </c>
      <c r="I99" s="236"/>
      <c r="J99" s="237">
        <v>-22.6</v>
      </c>
      <c r="K99" s="236"/>
      <c r="L99" s="237"/>
      <c r="M99" s="238"/>
      <c r="N99" s="239"/>
      <c r="O99" s="238"/>
      <c r="P99" s="239"/>
      <c r="Q99" s="238"/>
      <c r="R99" s="239"/>
      <c r="S99" s="238"/>
      <c r="T99" s="239"/>
      <c r="U99" s="236"/>
      <c r="V99" s="237">
        <v>0</v>
      </c>
      <c r="W99" s="236"/>
    </row>
    <row r="100" spans="1:23" x14ac:dyDescent="0.25">
      <c r="A100" s="234">
        <f t="shared" si="1"/>
        <v>38072</v>
      </c>
      <c r="B100" s="235">
        <v>-41.6</v>
      </c>
      <c r="C100" s="236"/>
      <c r="D100" s="237">
        <v>-19.899999999999999</v>
      </c>
      <c r="E100" s="236"/>
      <c r="F100" s="237">
        <v>-12.8</v>
      </c>
      <c r="G100" s="236"/>
      <c r="H100" s="237">
        <v>-19.100000000000001</v>
      </c>
      <c r="I100" s="236"/>
      <c r="J100" s="237">
        <v>-23.3</v>
      </c>
      <c r="K100" s="236"/>
      <c r="L100" s="237"/>
      <c r="M100" s="238"/>
      <c r="N100" s="239"/>
      <c r="O100" s="238"/>
      <c r="P100" s="239"/>
      <c r="Q100" s="238"/>
      <c r="R100" s="239"/>
      <c r="S100" s="238"/>
      <c r="T100" s="239"/>
      <c r="U100" s="236"/>
      <c r="V100" s="237">
        <v>0</v>
      </c>
      <c r="W100" s="236"/>
    </row>
    <row r="101" spans="1:23" x14ac:dyDescent="0.25">
      <c r="A101" s="234">
        <f t="shared" si="1"/>
        <v>38073</v>
      </c>
      <c r="B101" s="235">
        <v>-41.7</v>
      </c>
      <c r="C101" s="236"/>
      <c r="D101" s="237">
        <v>-19.3</v>
      </c>
      <c r="E101" s="236"/>
      <c r="F101" s="237">
        <v>-12.4</v>
      </c>
      <c r="G101" s="236"/>
      <c r="H101" s="237">
        <v>-18.899999999999999</v>
      </c>
      <c r="I101" s="236"/>
      <c r="J101" s="237">
        <v>-24.1</v>
      </c>
      <c r="K101" s="236"/>
      <c r="L101" s="237"/>
      <c r="M101" s="238"/>
      <c r="N101" s="239"/>
      <c r="O101" s="238"/>
      <c r="P101" s="239"/>
      <c r="Q101" s="238"/>
      <c r="R101" s="239"/>
      <c r="S101" s="238"/>
      <c r="T101" s="239"/>
      <c r="U101" s="236"/>
      <c r="V101" s="237">
        <v>0</v>
      </c>
      <c r="W101" s="236"/>
    </row>
    <row r="102" spans="1:23" x14ac:dyDescent="0.25">
      <c r="A102" s="234">
        <f t="shared" si="1"/>
        <v>38074</v>
      </c>
      <c r="B102" s="235">
        <v>-41.6</v>
      </c>
      <c r="C102" s="236"/>
      <c r="D102" s="237">
        <v>-18.100000000000001</v>
      </c>
      <c r="E102" s="236"/>
      <c r="F102" s="237">
        <v>-12</v>
      </c>
      <c r="G102" s="236"/>
      <c r="H102" s="237">
        <v>-18.8</v>
      </c>
      <c r="I102" s="236"/>
      <c r="J102" s="237">
        <v>-24.9</v>
      </c>
      <c r="K102" s="236"/>
      <c r="L102" s="237"/>
      <c r="M102" s="238"/>
      <c r="N102" s="239"/>
      <c r="O102" s="238"/>
      <c r="P102" s="239"/>
      <c r="Q102" s="238"/>
      <c r="R102" s="239"/>
      <c r="S102" s="238"/>
      <c r="T102" s="239"/>
      <c r="U102" s="236"/>
      <c r="V102" s="237">
        <v>0</v>
      </c>
      <c r="W102" s="236"/>
    </row>
    <row r="103" spans="1:23" x14ac:dyDescent="0.25">
      <c r="A103" s="234">
        <f t="shared" si="1"/>
        <v>38075</v>
      </c>
      <c r="B103" s="235">
        <v>-41.7</v>
      </c>
      <c r="C103" s="236"/>
      <c r="D103" s="237">
        <v>-18</v>
      </c>
      <c r="E103" s="236"/>
      <c r="F103" s="237">
        <v>-14.1</v>
      </c>
      <c r="G103" s="236"/>
      <c r="H103" s="237">
        <v>-20.3</v>
      </c>
      <c r="I103" s="236"/>
      <c r="J103" s="237">
        <v>-26.4</v>
      </c>
      <c r="K103" s="236"/>
      <c r="L103" s="237"/>
      <c r="M103" s="238"/>
      <c r="N103" s="239"/>
      <c r="O103" s="238"/>
      <c r="P103" s="239"/>
      <c r="Q103" s="238"/>
      <c r="R103" s="239"/>
      <c r="S103" s="238"/>
      <c r="T103" s="239"/>
      <c r="U103" s="236"/>
      <c r="V103" s="237">
        <v>0</v>
      </c>
      <c r="W103" s="236"/>
    </row>
    <row r="104" spans="1:23" x14ac:dyDescent="0.25">
      <c r="A104" s="234">
        <f t="shared" si="1"/>
        <v>38076</v>
      </c>
      <c r="B104" s="235">
        <v>-41.7</v>
      </c>
      <c r="C104" s="236" t="s">
        <v>146</v>
      </c>
      <c r="D104" s="237">
        <v>-17.600000000000001</v>
      </c>
      <c r="E104" s="236"/>
      <c r="F104" s="237">
        <v>-14.9</v>
      </c>
      <c r="G104" s="236"/>
      <c r="H104" s="237">
        <v>-20.6</v>
      </c>
      <c r="I104" s="236"/>
      <c r="J104" s="237">
        <v>-27.3</v>
      </c>
      <c r="K104" s="236"/>
      <c r="L104" s="237"/>
      <c r="M104" s="238"/>
      <c r="N104" s="239"/>
      <c r="O104" s="238"/>
      <c r="P104" s="239"/>
      <c r="Q104" s="238"/>
      <c r="R104" s="239"/>
      <c r="S104" s="238"/>
      <c r="T104" s="239"/>
      <c r="U104" s="236"/>
      <c r="V104" s="237">
        <v>0.01</v>
      </c>
      <c r="W104" s="236"/>
    </row>
    <row r="105" spans="1:23" x14ac:dyDescent="0.25">
      <c r="A105" s="234">
        <f t="shared" si="1"/>
        <v>38077</v>
      </c>
      <c r="B105" s="235">
        <v>-41.6</v>
      </c>
      <c r="C105" s="236" t="s">
        <v>146</v>
      </c>
      <c r="D105" s="237">
        <v>-15.2</v>
      </c>
      <c r="E105" s="236"/>
      <c r="F105" s="237">
        <v>-14.7</v>
      </c>
      <c r="G105" s="236"/>
      <c r="H105" s="237">
        <v>-20.100000000000001</v>
      </c>
      <c r="I105" s="236"/>
      <c r="J105" s="237">
        <v>-27.7</v>
      </c>
      <c r="K105" s="236"/>
      <c r="L105" s="237"/>
      <c r="M105" s="238"/>
      <c r="N105" s="239"/>
      <c r="O105" s="238"/>
      <c r="P105" s="239"/>
      <c r="Q105" s="238"/>
      <c r="R105" s="239"/>
      <c r="S105" s="238"/>
      <c r="T105" s="239"/>
      <c r="U105" s="236"/>
      <c r="V105" s="237">
        <v>0.33</v>
      </c>
      <c r="W105" s="236"/>
    </row>
    <row r="106" spans="1:23" x14ac:dyDescent="0.25">
      <c r="A106" s="234">
        <f t="shared" si="1"/>
        <v>38078</v>
      </c>
      <c r="B106" s="235">
        <v>-41.6</v>
      </c>
      <c r="C106" s="236" t="s">
        <v>146</v>
      </c>
      <c r="D106" s="237">
        <v>-15</v>
      </c>
      <c r="E106" s="236"/>
      <c r="F106" s="237">
        <v>-14.6</v>
      </c>
      <c r="G106" s="236"/>
      <c r="H106" s="237">
        <v>-20.2</v>
      </c>
      <c r="I106" s="236"/>
      <c r="J106" s="237">
        <v>-28</v>
      </c>
      <c r="K106" s="236"/>
      <c r="L106" s="237"/>
      <c r="M106" s="238"/>
      <c r="N106" s="239"/>
      <c r="O106" s="238"/>
      <c r="P106" s="239"/>
      <c r="Q106" s="238"/>
      <c r="R106" s="239"/>
      <c r="S106" s="238"/>
      <c r="T106" s="239"/>
      <c r="U106" s="236"/>
      <c r="V106" s="237">
        <v>0.06</v>
      </c>
      <c r="W106" s="236"/>
    </row>
    <row r="107" spans="1:23" x14ac:dyDescent="0.25">
      <c r="A107" s="234">
        <f t="shared" si="1"/>
        <v>38079</v>
      </c>
      <c r="B107" s="235">
        <v>-41.6</v>
      </c>
      <c r="C107" s="236" t="s">
        <v>146</v>
      </c>
      <c r="D107" s="237">
        <v>-15.8</v>
      </c>
      <c r="E107" s="236"/>
      <c r="F107" s="237">
        <v>-16</v>
      </c>
      <c r="G107" s="236"/>
      <c r="H107" s="237">
        <v>-21.1</v>
      </c>
      <c r="I107" s="236"/>
      <c r="J107" s="237">
        <v>-28.7</v>
      </c>
      <c r="K107" s="236"/>
      <c r="L107" s="237"/>
      <c r="M107" s="238"/>
      <c r="N107" s="239"/>
      <c r="O107" s="238"/>
      <c r="P107" s="239"/>
      <c r="Q107" s="238"/>
      <c r="R107" s="239"/>
      <c r="S107" s="238"/>
      <c r="T107" s="239"/>
      <c r="U107" s="236"/>
      <c r="V107" s="237">
        <v>0</v>
      </c>
      <c r="W107" s="236"/>
    </row>
    <row r="108" spans="1:23" x14ac:dyDescent="0.25">
      <c r="A108" s="234">
        <f t="shared" si="1"/>
        <v>38080</v>
      </c>
      <c r="B108" s="235">
        <v>-41.6</v>
      </c>
      <c r="C108" s="236" t="s">
        <v>146</v>
      </c>
      <c r="D108" s="237">
        <v>-17.100000000000001</v>
      </c>
      <c r="E108" s="236"/>
      <c r="F108" s="237">
        <v>-17.899999999999999</v>
      </c>
      <c r="G108" s="236"/>
      <c r="H108" s="237">
        <v>-22.3</v>
      </c>
      <c r="I108" s="236"/>
      <c r="J108" s="237">
        <v>-29.5</v>
      </c>
      <c r="K108" s="236"/>
      <c r="L108" s="237"/>
      <c r="M108" s="238"/>
      <c r="N108" s="239"/>
      <c r="O108" s="238"/>
      <c r="P108" s="239"/>
      <c r="Q108" s="238"/>
      <c r="R108" s="239"/>
      <c r="S108" s="238"/>
      <c r="T108" s="239"/>
      <c r="U108" s="236"/>
      <c r="V108" s="237">
        <v>0</v>
      </c>
      <c r="W108" s="236"/>
    </row>
    <row r="109" spans="1:23" x14ac:dyDescent="0.25">
      <c r="A109" s="234">
        <f t="shared" si="1"/>
        <v>38081</v>
      </c>
      <c r="B109" s="235">
        <v>-41.7</v>
      </c>
      <c r="C109" s="236" t="s">
        <v>146</v>
      </c>
      <c r="D109" s="237">
        <v>-18</v>
      </c>
      <c r="E109" s="236"/>
      <c r="F109" s="237">
        <v>-18.7</v>
      </c>
      <c r="G109" s="236"/>
      <c r="H109" s="237">
        <v>-22.4</v>
      </c>
      <c r="I109" s="236"/>
      <c r="J109" s="237">
        <v>-30</v>
      </c>
      <c r="K109" s="236"/>
      <c r="L109" s="237"/>
      <c r="M109" s="238"/>
      <c r="N109" s="239"/>
      <c r="O109" s="238"/>
      <c r="P109" s="239"/>
      <c r="Q109" s="238"/>
      <c r="R109" s="239"/>
      <c r="S109" s="238"/>
      <c r="T109" s="239"/>
      <c r="U109" s="236"/>
      <c r="V109" s="237">
        <v>0</v>
      </c>
      <c r="W109" s="236"/>
    </row>
    <row r="110" spans="1:23" x14ac:dyDescent="0.25">
      <c r="A110" s="234">
        <f t="shared" si="1"/>
        <v>38082</v>
      </c>
      <c r="B110" s="235">
        <v>-41.8</v>
      </c>
      <c r="C110" s="236" t="s">
        <v>146</v>
      </c>
      <c r="D110" s="237">
        <v>-19.8</v>
      </c>
      <c r="E110" s="236"/>
      <c r="F110" s="237">
        <v>-21</v>
      </c>
      <c r="G110" s="236"/>
      <c r="H110" s="237">
        <v>-24.3</v>
      </c>
      <c r="I110" s="236"/>
      <c r="J110" s="237">
        <v>-31.3</v>
      </c>
      <c r="K110" s="236"/>
      <c r="L110" s="237"/>
      <c r="M110" s="238"/>
      <c r="N110" s="239"/>
      <c r="O110" s="238"/>
      <c r="P110" s="239"/>
      <c r="Q110" s="238"/>
      <c r="R110" s="239"/>
      <c r="S110" s="238"/>
      <c r="T110" s="239"/>
      <c r="U110" s="236"/>
      <c r="V110" s="237">
        <v>0</v>
      </c>
      <c r="W110" s="236"/>
    </row>
    <row r="111" spans="1:23" x14ac:dyDescent="0.25">
      <c r="A111" s="234">
        <f t="shared" si="1"/>
        <v>38083</v>
      </c>
      <c r="B111" s="235">
        <v>-41.8</v>
      </c>
      <c r="C111" s="236" t="s">
        <v>146</v>
      </c>
      <c r="D111" s="237">
        <v>-21.4</v>
      </c>
      <c r="E111" s="236"/>
      <c r="F111" s="237">
        <v>-22.9</v>
      </c>
      <c r="G111" s="236"/>
      <c r="H111" s="237">
        <v>-25.5</v>
      </c>
      <c r="I111" s="236"/>
      <c r="J111" s="237">
        <v>-32.5</v>
      </c>
      <c r="K111" s="236"/>
      <c r="L111" s="237"/>
      <c r="M111" s="238"/>
      <c r="N111" s="239"/>
      <c r="O111" s="238"/>
      <c r="P111" s="239"/>
      <c r="Q111" s="238"/>
      <c r="R111" s="239"/>
      <c r="S111" s="238"/>
      <c r="T111" s="239"/>
      <c r="U111" s="236"/>
      <c r="V111" s="237">
        <v>0</v>
      </c>
      <c r="W111" s="236"/>
    </row>
    <row r="112" spans="1:23" x14ac:dyDescent="0.25">
      <c r="A112" s="234">
        <f t="shared" si="1"/>
        <v>38084</v>
      </c>
      <c r="B112" s="235">
        <v>-41.8</v>
      </c>
      <c r="C112" s="236" t="s">
        <v>146</v>
      </c>
      <c r="D112" s="237">
        <v>-22.3</v>
      </c>
      <c r="E112" s="236"/>
      <c r="F112" s="237">
        <v>-23.1</v>
      </c>
      <c r="G112" s="236"/>
      <c r="H112" s="237">
        <v>-25.5</v>
      </c>
      <c r="I112" s="236"/>
      <c r="J112" s="237">
        <v>-32.799999999999997</v>
      </c>
      <c r="K112" s="236"/>
      <c r="L112" s="237"/>
      <c r="M112" s="238"/>
      <c r="N112" s="239"/>
      <c r="O112" s="238"/>
      <c r="P112" s="239"/>
      <c r="Q112" s="238"/>
      <c r="R112" s="239"/>
      <c r="S112" s="238"/>
      <c r="T112" s="239"/>
      <c r="U112" s="236"/>
      <c r="V112" s="237">
        <v>0</v>
      </c>
      <c r="W112" s="236"/>
    </row>
    <row r="113" spans="1:23" x14ac:dyDescent="0.25">
      <c r="A113" s="234">
        <f t="shared" si="1"/>
        <v>38085</v>
      </c>
      <c r="B113" s="235">
        <v>-41.8</v>
      </c>
      <c r="C113" s="236" t="s">
        <v>146</v>
      </c>
      <c r="D113" s="237">
        <v>-22.4</v>
      </c>
      <c r="E113" s="236"/>
      <c r="F113" s="237">
        <v>-23.1</v>
      </c>
      <c r="G113" s="236"/>
      <c r="H113" s="237">
        <v>-25.6</v>
      </c>
      <c r="I113" s="236"/>
      <c r="J113" s="237">
        <v>-33.200000000000003</v>
      </c>
      <c r="K113" s="236"/>
      <c r="L113" s="237"/>
      <c r="M113" s="238"/>
      <c r="N113" s="239"/>
      <c r="O113" s="238"/>
      <c r="P113" s="239"/>
      <c r="Q113" s="238"/>
      <c r="R113" s="239"/>
      <c r="S113" s="238"/>
      <c r="T113" s="239"/>
      <c r="U113" s="236"/>
      <c r="V113" s="237">
        <v>0</v>
      </c>
      <c r="W113" s="236"/>
    </row>
    <row r="114" spans="1:23" x14ac:dyDescent="0.25">
      <c r="A114" s="234">
        <f t="shared" si="1"/>
        <v>38086</v>
      </c>
      <c r="B114" s="235">
        <v>-41.8</v>
      </c>
      <c r="C114" s="236" t="s">
        <v>146</v>
      </c>
      <c r="D114" s="237">
        <v>-22.7</v>
      </c>
      <c r="E114" s="236"/>
      <c r="F114" s="237">
        <v>-24.1</v>
      </c>
      <c r="G114" s="236"/>
      <c r="H114" s="237">
        <v>-26.7</v>
      </c>
      <c r="I114" s="236"/>
      <c r="J114" s="237">
        <v>-34.200000000000003</v>
      </c>
      <c r="K114" s="236"/>
      <c r="L114" s="237"/>
      <c r="M114" s="238"/>
      <c r="N114" s="239"/>
      <c r="O114" s="238"/>
      <c r="P114" s="239"/>
      <c r="Q114" s="238"/>
      <c r="R114" s="239"/>
      <c r="S114" s="238"/>
      <c r="T114" s="239"/>
      <c r="U114" s="236"/>
      <c r="V114" s="237">
        <v>0</v>
      </c>
      <c r="W114" s="236"/>
    </row>
    <row r="115" spans="1:23" x14ac:dyDescent="0.25">
      <c r="A115" s="234">
        <f t="shared" si="1"/>
        <v>38087</v>
      </c>
      <c r="B115" s="235">
        <v>-41.8</v>
      </c>
      <c r="C115" s="236" t="s">
        <v>146</v>
      </c>
      <c r="D115" s="237">
        <v>-23.8</v>
      </c>
      <c r="E115" s="236"/>
      <c r="F115" s="237">
        <v>-25.7</v>
      </c>
      <c r="G115" s="236"/>
      <c r="H115" s="237">
        <v>-27.9</v>
      </c>
      <c r="I115" s="236"/>
      <c r="J115" s="237">
        <v>-35.1</v>
      </c>
      <c r="K115" s="236"/>
      <c r="L115" s="237"/>
      <c r="M115" s="238"/>
      <c r="N115" s="239"/>
      <c r="O115" s="238"/>
      <c r="P115" s="239"/>
      <c r="Q115" s="238"/>
      <c r="R115" s="239"/>
      <c r="S115" s="238"/>
      <c r="T115" s="239"/>
      <c r="U115" s="236"/>
      <c r="V115" s="237">
        <v>0</v>
      </c>
      <c r="W115" s="236"/>
    </row>
    <row r="116" spans="1:23" x14ac:dyDescent="0.25">
      <c r="A116" s="234">
        <f t="shared" si="1"/>
        <v>38088</v>
      </c>
      <c r="B116" s="235">
        <v>-41.8</v>
      </c>
      <c r="C116" s="236"/>
      <c r="D116" s="237">
        <v>-24.5</v>
      </c>
      <c r="E116" s="236"/>
      <c r="F116" s="237">
        <v>-26.5</v>
      </c>
      <c r="G116" s="236"/>
      <c r="H116" s="237">
        <v>-28.6</v>
      </c>
      <c r="I116" s="236"/>
      <c r="J116" s="237">
        <v>-35.799999999999997</v>
      </c>
      <c r="K116" s="236"/>
      <c r="L116" s="237"/>
      <c r="M116" s="238"/>
      <c r="N116" s="239"/>
      <c r="O116" s="238"/>
      <c r="P116" s="239"/>
      <c r="Q116" s="238"/>
      <c r="R116" s="239"/>
      <c r="S116" s="238"/>
      <c r="T116" s="239"/>
      <c r="U116" s="236"/>
      <c r="V116" s="237">
        <v>0</v>
      </c>
      <c r="W116" s="236"/>
    </row>
    <row r="117" spans="1:23" x14ac:dyDescent="0.25">
      <c r="A117" s="234">
        <f t="shared" si="1"/>
        <v>38089</v>
      </c>
      <c r="B117" s="235">
        <v>-41.8</v>
      </c>
      <c r="C117" s="236"/>
      <c r="D117" s="237">
        <v>-25.2</v>
      </c>
      <c r="E117" s="236"/>
      <c r="F117" s="237">
        <v>-27.4</v>
      </c>
      <c r="G117" s="236"/>
      <c r="H117" s="237">
        <v>-29</v>
      </c>
      <c r="I117" s="236"/>
      <c r="J117" s="237">
        <v>-36.5</v>
      </c>
      <c r="K117" s="236"/>
      <c r="L117" s="237"/>
      <c r="M117" s="238"/>
      <c r="N117" s="239"/>
      <c r="O117" s="238"/>
      <c r="P117" s="239"/>
      <c r="Q117" s="238"/>
      <c r="R117" s="239"/>
      <c r="S117" s="238"/>
      <c r="T117" s="239"/>
      <c r="U117" s="236"/>
      <c r="V117" s="237">
        <v>0.33</v>
      </c>
      <c r="W117" s="236"/>
    </row>
    <row r="118" spans="1:23" x14ac:dyDescent="0.25">
      <c r="A118" s="234">
        <f t="shared" si="1"/>
        <v>38090</v>
      </c>
      <c r="B118" s="235">
        <v>-41.8</v>
      </c>
      <c r="C118" s="236"/>
      <c r="D118" s="237">
        <v>-24.5</v>
      </c>
      <c r="E118" s="236"/>
      <c r="F118" s="237">
        <v>-27.5</v>
      </c>
      <c r="G118" s="236"/>
      <c r="H118" s="237">
        <v>-29.1</v>
      </c>
      <c r="I118" s="236"/>
      <c r="J118" s="237">
        <v>-36.700000000000003</v>
      </c>
      <c r="K118" s="236"/>
      <c r="L118" s="237"/>
      <c r="M118" s="238"/>
      <c r="N118" s="239"/>
      <c r="O118" s="238"/>
      <c r="P118" s="239"/>
      <c r="Q118" s="238"/>
      <c r="R118" s="239"/>
      <c r="S118" s="238"/>
      <c r="T118" s="239"/>
      <c r="U118" s="236"/>
      <c r="V118" s="237">
        <v>0.31</v>
      </c>
      <c r="W118" s="236"/>
    </row>
    <row r="119" spans="1:23" x14ac:dyDescent="0.25">
      <c r="A119" s="234">
        <f t="shared" si="1"/>
        <v>38091</v>
      </c>
      <c r="B119" s="235">
        <v>-41.8</v>
      </c>
      <c r="C119" s="236"/>
      <c r="D119" s="237">
        <v>-16.899999999999999</v>
      </c>
      <c r="E119" s="236"/>
      <c r="F119" s="237">
        <v>-27.3</v>
      </c>
      <c r="G119" s="236"/>
      <c r="H119" s="237">
        <v>-29.4</v>
      </c>
      <c r="I119" s="236"/>
      <c r="J119" s="237">
        <v>-36.6</v>
      </c>
      <c r="K119" s="236"/>
      <c r="L119" s="237"/>
      <c r="M119" s="238"/>
      <c r="N119" s="239"/>
      <c r="O119" s="238"/>
      <c r="P119" s="239"/>
      <c r="Q119" s="238"/>
      <c r="R119" s="239"/>
      <c r="S119" s="238"/>
      <c r="T119" s="239"/>
      <c r="U119" s="236"/>
      <c r="V119" s="237">
        <v>0.02</v>
      </c>
      <c r="W119" s="236"/>
    </row>
    <row r="120" spans="1:23" x14ac:dyDescent="0.25">
      <c r="A120" s="234">
        <f t="shared" si="1"/>
        <v>38092</v>
      </c>
      <c r="B120" s="235">
        <v>-17.5</v>
      </c>
      <c r="C120" s="236"/>
      <c r="D120" s="237">
        <v>-21.5</v>
      </c>
      <c r="E120" s="236"/>
      <c r="F120" s="237">
        <v>-29</v>
      </c>
      <c r="G120" s="236"/>
      <c r="H120" s="237">
        <v>-30.7</v>
      </c>
      <c r="I120" s="236"/>
      <c r="J120" s="237">
        <v>-37.9</v>
      </c>
      <c r="K120" s="236"/>
      <c r="L120" s="237"/>
      <c r="M120" s="238"/>
      <c r="N120" s="239"/>
      <c r="O120" s="238"/>
      <c r="P120" s="239"/>
      <c r="Q120" s="238"/>
      <c r="R120" s="239"/>
      <c r="S120" s="238"/>
      <c r="T120" s="239"/>
      <c r="U120" s="236"/>
      <c r="V120" s="237">
        <v>0</v>
      </c>
      <c r="W120" s="236"/>
    </row>
    <row r="121" spans="1:23" x14ac:dyDescent="0.25">
      <c r="A121" s="234">
        <f t="shared" si="1"/>
        <v>38093</v>
      </c>
      <c r="B121" s="235">
        <v>-18.5</v>
      </c>
      <c r="C121" s="236"/>
      <c r="D121" s="237">
        <v>-24.8</v>
      </c>
      <c r="E121" s="236"/>
      <c r="F121" s="237">
        <v>-30.1</v>
      </c>
      <c r="G121" s="236"/>
      <c r="H121" s="237">
        <v>-31.6</v>
      </c>
      <c r="I121" s="236"/>
      <c r="J121" s="237">
        <v>-38.799999999999997</v>
      </c>
      <c r="K121" s="236"/>
      <c r="L121" s="237"/>
      <c r="M121" s="238"/>
      <c r="N121" s="239"/>
      <c r="O121" s="238"/>
      <c r="P121" s="239"/>
      <c r="Q121" s="238"/>
      <c r="R121" s="239"/>
      <c r="S121" s="238"/>
      <c r="T121" s="239"/>
      <c r="U121" s="236"/>
      <c r="V121" s="237">
        <v>0</v>
      </c>
      <c r="W121" s="236"/>
    </row>
    <row r="122" spans="1:23" x14ac:dyDescent="0.25">
      <c r="A122" s="234">
        <f t="shared" si="1"/>
        <v>38094</v>
      </c>
      <c r="B122" s="235">
        <v>-19.600000000000001</v>
      </c>
      <c r="C122" s="236"/>
      <c r="D122" s="237">
        <v>-26.9</v>
      </c>
      <c r="E122" s="236"/>
      <c r="F122" s="237">
        <v>-30.7</v>
      </c>
      <c r="G122" s="236"/>
      <c r="H122" s="237">
        <v>-32.1</v>
      </c>
      <c r="I122" s="236"/>
      <c r="J122" s="237">
        <v>-39.5</v>
      </c>
      <c r="K122" s="236"/>
      <c r="L122" s="237"/>
      <c r="M122" s="238"/>
      <c r="N122" s="239"/>
      <c r="O122" s="238"/>
      <c r="P122" s="239"/>
      <c r="Q122" s="238"/>
      <c r="R122" s="239"/>
      <c r="S122" s="238"/>
      <c r="T122" s="239"/>
      <c r="U122" s="236"/>
      <c r="V122" s="237">
        <v>0</v>
      </c>
      <c r="W122" s="236"/>
    </row>
    <row r="123" spans="1:23" x14ac:dyDescent="0.25">
      <c r="A123" s="234">
        <f t="shared" si="1"/>
        <v>38095</v>
      </c>
      <c r="B123" s="235">
        <v>-20.399999999999999</v>
      </c>
      <c r="C123" s="236"/>
      <c r="D123" s="237">
        <v>-28.4</v>
      </c>
      <c r="E123" s="236"/>
      <c r="F123" s="237">
        <v>-31.1</v>
      </c>
      <c r="G123" s="236"/>
      <c r="H123" s="237">
        <v>-32.6</v>
      </c>
      <c r="I123" s="236"/>
      <c r="J123" s="237">
        <v>-40</v>
      </c>
      <c r="K123" s="236"/>
      <c r="L123" s="237"/>
      <c r="M123" s="238"/>
      <c r="N123" s="239"/>
      <c r="O123" s="238"/>
      <c r="P123" s="239"/>
      <c r="Q123" s="238"/>
      <c r="R123" s="239"/>
      <c r="S123" s="238"/>
      <c r="T123" s="239"/>
      <c r="U123" s="236"/>
      <c r="V123" s="237">
        <v>0</v>
      </c>
      <c r="W123" s="236"/>
    </row>
    <row r="124" spans="1:23" x14ac:dyDescent="0.25">
      <c r="A124" s="234">
        <f t="shared" si="1"/>
        <v>38096</v>
      </c>
      <c r="B124" s="235">
        <v>-20.7</v>
      </c>
      <c r="C124" s="236"/>
      <c r="D124" s="237">
        <v>-29.5</v>
      </c>
      <c r="E124" s="236"/>
      <c r="F124" s="237">
        <v>-31.5</v>
      </c>
      <c r="G124" s="236"/>
      <c r="H124" s="237">
        <v>-33.1</v>
      </c>
      <c r="I124" s="236"/>
      <c r="J124" s="237">
        <v>-40.299999999999997</v>
      </c>
      <c r="K124" s="236"/>
      <c r="L124" s="237"/>
      <c r="M124" s="238"/>
      <c r="N124" s="239"/>
      <c r="O124" s="238"/>
      <c r="P124" s="239"/>
      <c r="Q124" s="238"/>
      <c r="R124" s="239"/>
      <c r="S124" s="238"/>
      <c r="T124" s="239"/>
      <c r="U124" s="236"/>
      <c r="V124" s="237">
        <v>0</v>
      </c>
      <c r="W124" s="236"/>
    </row>
    <row r="125" spans="1:23" x14ac:dyDescent="0.25">
      <c r="A125" s="234">
        <f t="shared" si="1"/>
        <v>38097</v>
      </c>
      <c r="B125" s="235">
        <v>-21</v>
      </c>
      <c r="C125" s="236"/>
      <c r="D125" s="237">
        <v>-29.8</v>
      </c>
      <c r="E125" s="236"/>
      <c r="F125" s="237">
        <v>-31.5</v>
      </c>
      <c r="G125" s="236"/>
      <c r="H125" s="237">
        <v>-33.299999999999997</v>
      </c>
      <c r="I125" s="236"/>
      <c r="J125" s="237">
        <v>-40</v>
      </c>
      <c r="K125" s="236"/>
      <c r="L125" s="237"/>
      <c r="M125" s="238"/>
      <c r="N125" s="239"/>
      <c r="O125" s="238"/>
      <c r="P125" s="239"/>
      <c r="Q125" s="238"/>
      <c r="R125" s="239"/>
      <c r="S125" s="238"/>
      <c r="T125" s="239"/>
      <c r="U125" s="236"/>
      <c r="V125" s="237">
        <v>0</v>
      </c>
      <c r="W125" s="236"/>
    </row>
    <row r="126" spans="1:23" x14ac:dyDescent="0.25">
      <c r="A126" s="234">
        <f t="shared" si="1"/>
        <v>38098</v>
      </c>
      <c r="B126" s="235">
        <v>-21.4</v>
      </c>
      <c r="C126" s="236"/>
      <c r="D126" s="237">
        <v>-29.9</v>
      </c>
      <c r="E126" s="236"/>
      <c r="F126" s="237">
        <v>-31.8</v>
      </c>
      <c r="G126" s="236"/>
      <c r="H126" s="237">
        <v>-33.799999999999997</v>
      </c>
      <c r="I126" s="236"/>
      <c r="J126" s="237">
        <v>-40.200000000000003</v>
      </c>
      <c r="K126" s="236"/>
      <c r="L126" s="237">
        <v>-26</v>
      </c>
      <c r="M126" s="238"/>
      <c r="N126" s="239">
        <v>-26</v>
      </c>
      <c r="O126" s="238"/>
      <c r="P126" s="239">
        <v>-26</v>
      </c>
      <c r="Q126" s="238"/>
      <c r="R126" s="239">
        <v>-26</v>
      </c>
      <c r="S126" s="238"/>
      <c r="T126" s="239">
        <v>-26</v>
      </c>
      <c r="U126" s="236"/>
      <c r="V126" s="237">
        <v>0</v>
      </c>
      <c r="W126" s="236"/>
    </row>
    <row r="127" spans="1:23" x14ac:dyDescent="0.25">
      <c r="A127" s="234">
        <f t="shared" si="1"/>
        <v>38099</v>
      </c>
      <c r="B127" s="235">
        <v>-21.8</v>
      </c>
      <c r="C127" s="236"/>
      <c r="D127" s="237">
        <v>-30.4</v>
      </c>
      <c r="E127" s="236"/>
      <c r="F127" s="237">
        <v>-32.4</v>
      </c>
      <c r="G127" s="236"/>
      <c r="H127" s="237">
        <v>-34.799999999999997</v>
      </c>
      <c r="I127" s="236"/>
      <c r="J127" s="237">
        <v>-40.6</v>
      </c>
      <c r="K127" s="236"/>
      <c r="L127" s="237">
        <v>-27.5</v>
      </c>
      <c r="M127" s="238"/>
      <c r="N127" s="239">
        <v>-27.5</v>
      </c>
      <c r="O127" s="238"/>
      <c r="P127" s="239">
        <v>-27.5</v>
      </c>
      <c r="Q127" s="238"/>
      <c r="R127" s="239">
        <v>-27.5</v>
      </c>
      <c r="S127" s="238"/>
      <c r="T127" s="239">
        <v>-27.5</v>
      </c>
      <c r="U127" s="236"/>
      <c r="V127" s="237">
        <v>0</v>
      </c>
      <c r="W127" s="236"/>
    </row>
    <row r="128" spans="1:23" x14ac:dyDescent="0.25">
      <c r="A128" s="234">
        <f t="shared" si="1"/>
        <v>38100</v>
      </c>
      <c r="B128" s="235">
        <v>-7.6</v>
      </c>
      <c r="C128" s="236"/>
      <c r="D128" s="237">
        <v>-31.1</v>
      </c>
      <c r="E128" s="236"/>
      <c r="F128" s="237">
        <v>-33.299999999999997</v>
      </c>
      <c r="G128" s="236"/>
      <c r="H128" s="237">
        <v>-35.799999999999997</v>
      </c>
      <c r="I128" s="236"/>
      <c r="J128" s="237">
        <v>-40.700000000000003</v>
      </c>
      <c r="K128" s="236"/>
      <c r="L128" s="237">
        <v>-28.6</v>
      </c>
      <c r="M128" s="238"/>
      <c r="N128" s="239">
        <v>-28.6</v>
      </c>
      <c r="O128" s="238"/>
      <c r="P128" s="239">
        <v>-28.6</v>
      </c>
      <c r="Q128" s="238"/>
      <c r="R128" s="239">
        <v>-28.6</v>
      </c>
      <c r="S128" s="238"/>
      <c r="T128" s="239">
        <v>-28.6</v>
      </c>
      <c r="U128" s="236"/>
      <c r="V128" s="237">
        <v>0</v>
      </c>
      <c r="W128" s="236"/>
    </row>
    <row r="129" spans="1:23" x14ac:dyDescent="0.25">
      <c r="A129" s="234">
        <f t="shared" si="1"/>
        <v>38101</v>
      </c>
      <c r="B129" s="235">
        <v>-15.1</v>
      </c>
      <c r="C129" s="236"/>
      <c r="D129" s="237">
        <v>-31.9</v>
      </c>
      <c r="E129" s="236"/>
      <c r="F129" s="237">
        <v>-34</v>
      </c>
      <c r="G129" s="236"/>
      <c r="H129" s="237">
        <v>-36.6</v>
      </c>
      <c r="I129" s="236"/>
      <c r="J129" s="237">
        <v>-40.700000000000003</v>
      </c>
      <c r="K129" s="236"/>
      <c r="L129" s="237">
        <v>-29.6</v>
      </c>
      <c r="M129" s="238"/>
      <c r="N129" s="239">
        <v>-29.6</v>
      </c>
      <c r="O129" s="238"/>
      <c r="P129" s="239">
        <v>-29.6</v>
      </c>
      <c r="Q129" s="238"/>
      <c r="R129" s="239">
        <v>-29.6</v>
      </c>
      <c r="S129" s="238"/>
      <c r="T129" s="239">
        <v>-29.6</v>
      </c>
      <c r="U129" s="236"/>
      <c r="V129" s="237">
        <v>0</v>
      </c>
      <c r="W129" s="236"/>
    </row>
    <row r="130" spans="1:23" x14ac:dyDescent="0.25">
      <c r="A130" s="234">
        <f t="shared" si="1"/>
        <v>38102</v>
      </c>
      <c r="B130" s="235">
        <v>-18.3</v>
      </c>
      <c r="C130" s="236"/>
      <c r="D130" s="237">
        <v>-32.799999999999997</v>
      </c>
      <c r="E130" s="236"/>
      <c r="F130" s="237">
        <v>-34.799999999999997</v>
      </c>
      <c r="G130" s="236"/>
      <c r="H130" s="237">
        <v>-37.6</v>
      </c>
      <c r="I130" s="236"/>
      <c r="J130" s="237">
        <v>-41.1</v>
      </c>
      <c r="K130" s="236"/>
      <c r="L130" s="237">
        <v>-30.9</v>
      </c>
      <c r="M130" s="238"/>
      <c r="N130" s="239">
        <v>-30.9</v>
      </c>
      <c r="O130" s="238"/>
      <c r="P130" s="239">
        <v>-30.9</v>
      </c>
      <c r="Q130" s="238"/>
      <c r="R130" s="239">
        <v>-30.9</v>
      </c>
      <c r="S130" s="238"/>
      <c r="T130" s="239">
        <v>-30.9</v>
      </c>
      <c r="U130" s="236"/>
      <c r="V130" s="237">
        <v>0</v>
      </c>
      <c r="W130" s="236"/>
    </row>
    <row r="131" spans="1:23" x14ac:dyDescent="0.25">
      <c r="A131" s="234">
        <f t="shared" si="1"/>
        <v>38103</v>
      </c>
      <c r="B131" s="235">
        <v>-19.2</v>
      </c>
      <c r="C131" s="236"/>
      <c r="D131" s="237">
        <v>-33.700000000000003</v>
      </c>
      <c r="E131" s="236"/>
      <c r="F131" s="237">
        <v>-35.200000000000003</v>
      </c>
      <c r="G131" s="236"/>
      <c r="H131" s="237">
        <v>-38.200000000000003</v>
      </c>
      <c r="I131" s="236"/>
      <c r="J131" s="237">
        <v>-41.1</v>
      </c>
      <c r="K131" s="236"/>
      <c r="L131" s="237">
        <v>-31.2</v>
      </c>
      <c r="M131" s="238"/>
      <c r="N131" s="239">
        <v>-31.2</v>
      </c>
      <c r="O131" s="238"/>
      <c r="P131" s="239">
        <v>-31.2</v>
      </c>
      <c r="Q131" s="238"/>
      <c r="R131" s="239">
        <v>-31.2</v>
      </c>
      <c r="S131" s="238"/>
      <c r="T131" s="239">
        <v>-31.2</v>
      </c>
      <c r="U131" s="236"/>
      <c r="V131" s="237">
        <v>0.14000000000000001</v>
      </c>
      <c r="W131" s="236"/>
    </row>
    <row r="132" spans="1:23" x14ac:dyDescent="0.25">
      <c r="A132" s="234">
        <f t="shared" si="1"/>
        <v>38104</v>
      </c>
      <c r="B132" s="235">
        <v>-20.5</v>
      </c>
      <c r="C132" s="236"/>
      <c r="D132" s="237">
        <v>-34.299999999999997</v>
      </c>
      <c r="E132" s="236"/>
      <c r="F132" s="237">
        <v>-35.4</v>
      </c>
      <c r="G132" s="236"/>
      <c r="H132" s="237">
        <v>-38.799999999999997</v>
      </c>
      <c r="I132" s="236"/>
      <c r="J132" s="237">
        <v>-41.1</v>
      </c>
      <c r="K132" s="236"/>
      <c r="L132" s="237">
        <v>-31.7</v>
      </c>
      <c r="M132" s="238"/>
      <c r="N132" s="239">
        <v>-31.7</v>
      </c>
      <c r="O132" s="238"/>
      <c r="P132" s="239">
        <v>-31.7</v>
      </c>
      <c r="Q132" s="238"/>
      <c r="R132" s="239">
        <v>-31.7</v>
      </c>
      <c r="S132" s="238"/>
      <c r="T132" s="239">
        <v>-31.7</v>
      </c>
      <c r="U132" s="236"/>
      <c r="V132" s="237">
        <v>0.01</v>
      </c>
      <c r="W132" s="236"/>
    </row>
    <row r="133" spans="1:23" x14ac:dyDescent="0.25">
      <c r="A133" s="234">
        <f t="shared" si="1"/>
        <v>38105</v>
      </c>
      <c r="B133" s="235">
        <v>-21.8</v>
      </c>
      <c r="C133" s="236"/>
      <c r="D133" s="237">
        <v>-35.4</v>
      </c>
      <c r="E133" s="236"/>
      <c r="F133" s="237">
        <v>-36.1</v>
      </c>
      <c r="G133" s="236"/>
      <c r="H133" s="237">
        <v>-39.700000000000003</v>
      </c>
      <c r="I133" s="236"/>
      <c r="J133" s="237">
        <v>-41.2</v>
      </c>
      <c r="K133" s="236"/>
      <c r="L133" s="237">
        <v>-33.700000000000003</v>
      </c>
      <c r="M133" s="238"/>
      <c r="N133" s="239">
        <v>-33.700000000000003</v>
      </c>
      <c r="O133" s="238"/>
      <c r="P133" s="239">
        <v>-33.700000000000003</v>
      </c>
      <c r="Q133" s="238"/>
      <c r="R133" s="239">
        <v>-33.700000000000003</v>
      </c>
      <c r="S133" s="238"/>
      <c r="T133" s="239">
        <v>-33.700000000000003</v>
      </c>
      <c r="U133" s="236"/>
      <c r="V133" s="237">
        <v>0</v>
      </c>
      <c r="W133" s="236"/>
    </row>
    <row r="134" spans="1:23" x14ac:dyDescent="0.25">
      <c r="A134" s="234">
        <f t="shared" si="1"/>
        <v>38106</v>
      </c>
      <c r="B134" s="235">
        <v>-22.2</v>
      </c>
      <c r="C134" s="236"/>
      <c r="D134" s="237">
        <v>-36.6</v>
      </c>
      <c r="E134" s="236"/>
      <c r="F134" s="237">
        <v>-37</v>
      </c>
      <c r="G134" s="236"/>
      <c r="H134" s="237">
        <v>-40.1</v>
      </c>
      <c r="I134" s="236"/>
      <c r="J134" s="237">
        <v>-41.2</v>
      </c>
      <c r="K134" s="236"/>
      <c r="L134" s="237">
        <v>-35.299999999999997</v>
      </c>
      <c r="M134" s="238"/>
      <c r="N134" s="239">
        <v>-35.299999999999997</v>
      </c>
      <c r="O134" s="238"/>
      <c r="P134" s="239">
        <v>-35.299999999999997</v>
      </c>
      <c r="Q134" s="238"/>
      <c r="R134" s="239">
        <v>-35.299999999999997</v>
      </c>
      <c r="S134" s="238"/>
      <c r="T134" s="239">
        <v>-35.299999999999997</v>
      </c>
      <c r="U134" s="236"/>
      <c r="V134" s="237">
        <v>0</v>
      </c>
      <c r="W134" s="236"/>
    </row>
    <row r="135" spans="1:23" x14ac:dyDescent="0.25">
      <c r="A135" s="234">
        <f t="shared" si="1"/>
        <v>38107</v>
      </c>
      <c r="B135" s="235">
        <v>-23</v>
      </c>
      <c r="C135" s="236"/>
      <c r="D135" s="237">
        <v>-37.6</v>
      </c>
      <c r="E135" s="236"/>
      <c r="F135" s="237">
        <v>-37.6</v>
      </c>
      <c r="G135" s="236"/>
      <c r="H135" s="237">
        <v>-40.200000000000003</v>
      </c>
      <c r="I135" s="236"/>
      <c r="J135" s="237">
        <v>-41.2</v>
      </c>
      <c r="K135" s="236"/>
      <c r="L135" s="237">
        <v>-35.799999999999997</v>
      </c>
      <c r="M135" s="238"/>
      <c r="N135" s="239">
        <v>-35.799999999999997</v>
      </c>
      <c r="O135" s="238"/>
      <c r="P135" s="239">
        <v>-35.799999999999997</v>
      </c>
      <c r="Q135" s="238"/>
      <c r="R135" s="239">
        <v>-35.799999999999997</v>
      </c>
      <c r="S135" s="238"/>
      <c r="T135" s="239">
        <v>-35.799999999999997</v>
      </c>
      <c r="U135" s="236"/>
      <c r="V135" s="237">
        <v>0</v>
      </c>
      <c r="W135" s="236"/>
    </row>
    <row r="136" spans="1:23" x14ac:dyDescent="0.25">
      <c r="A136" s="234">
        <f t="shared" si="1"/>
        <v>38108</v>
      </c>
      <c r="B136" s="235">
        <v>-23.3</v>
      </c>
      <c r="C136" s="236"/>
      <c r="D136" s="237">
        <v>-38.6</v>
      </c>
      <c r="E136" s="236"/>
      <c r="F136" s="237">
        <v>-37.9</v>
      </c>
      <c r="G136" s="236"/>
      <c r="H136" s="237">
        <v>-41.1</v>
      </c>
      <c r="I136" s="236"/>
      <c r="J136" s="237">
        <v>-41.2</v>
      </c>
      <c r="K136" s="236"/>
      <c r="L136" s="237">
        <v>-35.799999999999997</v>
      </c>
      <c r="M136" s="238"/>
      <c r="N136" s="239">
        <v>-35.799999999999997</v>
      </c>
      <c r="O136" s="238"/>
      <c r="P136" s="239">
        <v>-35.799999999999997</v>
      </c>
      <c r="Q136" s="238"/>
      <c r="R136" s="239">
        <v>-35.799999999999997</v>
      </c>
      <c r="S136" s="238"/>
      <c r="T136" s="239">
        <v>-35.799999999999997</v>
      </c>
      <c r="U136" s="236"/>
      <c r="V136" s="237">
        <v>0.3</v>
      </c>
      <c r="W136" s="236"/>
    </row>
    <row r="137" spans="1:23" x14ac:dyDescent="0.25">
      <c r="A137" s="234">
        <f t="shared" si="1"/>
        <v>38109</v>
      </c>
      <c r="B137" s="235">
        <v>-19.2</v>
      </c>
      <c r="C137" s="236"/>
      <c r="D137" s="237">
        <v>-11.3</v>
      </c>
      <c r="E137" s="236"/>
      <c r="F137" s="237">
        <v>-20.5</v>
      </c>
      <c r="G137" s="236"/>
      <c r="H137" s="237">
        <v>-34.700000000000003</v>
      </c>
      <c r="I137" s="236"/>
      <c r="J137" s="237">
        <v>-36.200000000000003</v>
      </c>
      <c r="K137" s="236"/>
      <c r="L137" s="237">
        <v>-23.5</v>
      </c>
      <c r="M137" s="238"/>
      <c r="N137" s="239">
        <v>-23.5</v>
      </c>
      <c r="O137" s="238"/>
      <c r="P137" s="239">
        <v>-23.5</v>
      </c>
      <c r="Q137" s="238"/>
      <c r="R137" s="239">
        <v>-23.5</v>
      </c>
      <c r="S137" s="238"/>
      <c r="T137" s="239">
        <v>-23.5</v>
      </c>
      <c r="U137" s="236"/>
      <c r="V137" s="237">
        <v>2.09</v>
      </c>
      <c r="W137" s="236"/>
    </row>
    <row r="138" spans="1:23" x14ac:dyDescent="0.25">
      <c r="A138" s="234">
        <f t="shared" si="1"/>
        <v>38110</v>
      </c>
      <c r="B138" s="235">
        <v>-5.9</v>
      </c>
      <c r="C138" s="236"/>
      <c r="D138" s="237">
        <v>3.1</v>
      </c>
      <c r="E138" s="236"/>
      <c r="F138" s="237">
        <v>3.3</v>
      </c>
      <c r="G138" s="236"/>
      <c r="H138" s="237">
        <v>-9.4</v>
      </c>
      <c r="I138" s="236"/>
      <c r="J138" s="237">
        <v>-20.3</v>
      </c>
      <c r="K138" s="236"/>
      <c r="L138" s="237">
        <v>3.4</v>
      </c>
      <c r="M138" s="238"/>
      <c r="N138" s="239">
        <v>3.4</v>
      </c>
      <c r="O138" s="238"/>
      <c r="P138" s="239">
        <v>3.4</v>
      </c>
      <c r="Q138" s="238"/>
      <c r="R138" s="239">
        <v>3.4</v>
      </c>
      <c r="S138" s="238"/>
      <c r="T138" s="239">
        <v>3.4</v>
      </c>
      <c r="U138" s="236"/>
      <c r="V138" s="237">
        <v>0.06</v>
      </c>
      <c r="W138" s="236"/>
    </row>
    <row r="139" spans="1:23" x14ac:dyDescent="0.25">
      <c r="A139" s="234">
        <f t="shared" si="1"/>
        <v>38111</v>
      </c>
      <c r="B139" s="235">
        <v>-5.9</v>
      </c>
      <c r="C139" s="236"/>
      <c r="D139" s="237">
        <v>0.3</v>
      </c>
      <c r="E139" s="236"/>
      <c r="F139" s="237">
        <v>1.2</v>
      </c>
      <c r="G139" s="236"/>
      <c r="H139" s="237">
        <v>1.1000000000000001</v>
      </c>
      <c r="I139" s="236"/>
      <c r="J139" s="237">
        <v>-25.4</v>
      </c>
      <c r="K139" s="236"/>
      <c r="L139" s="237">
        <v>2.6</v>
      </c>
      <c r="M139" s="238"/>
      <c r="N139" s="239">
        <v>2.6</v>
      </c>
      <c r="O139" s="238"/>
      <c r="P139" s="239">
        <v>2.6</v>
      </c>
      <c r="Q139" s="238"/>
      <c r="R139" s="239">
        <v>2.6</v>
      </c>
      <c r="S139" s="238"/>
      <c r="T139" s="239">
        <v>2.6</v>
      </c>
      <c r="U139" s="236"/>
      <c r="V139" s="237">
        <v>0</v>
      </c>
      <c r="W139" s="236"/>
    </row>
    <row r="140" spans="1:23" x14ac:dyDescent="0.25">
      <c r="A140" s="234">
        <f t="shared" si="1"/>
        <v>38112</v>
      </c>
      <c r="B140" s="235">
        <v>-7.5</v>
      </c>
      <c r="C140" s="236"/>
      <c r="D140" s="237">
        <v>-3.6</v>
      </c>
      <c r="E140" s="236"/>
      <c r="F140" s="237">
        <v>0.1</v>
      </c>
      <c r="G140" s="236"/>
      <c r="H140" s="237">
        <v>0.1</v>
      </c>
      <c r="I140" s="236"/>
      <c r="J140" s="237">
        <v>-27.5</v>
      </c>
      <c r="K140" s="236"/>
      <c r="L140" s="237">
        <v>1.8</v>
      </c>
      <c r="M140" s="238"/>
      <c r="N140" s="239">
        <v>1.8</v>
      </c>
      <c r="O140" s="238"/>
      <c r="P140" s="239">
        <v>1.8</v>
      </c>
      <c r="Q140" s="238"/>
      <c r="R140" s="239">
        <v>1.8</v>
      </c>
      <c r="S140" s="238"/>
      <c r="T140" s="239">
        <v>1.8</v>
      </c>
      <c r="U140" s="236"/>
      <c r="V140" s="237">
        <v>0</v>
      </c>
      <c r="W140" s="236"/>
    </row>
    <row r="141" spans="1:23" x14ac:dyDescent="0.25">
      <c r="A141" s="234">
        <f t="shared" si="1"/>
        <v>38113</v>
      </c>
      <c r="B141" s="235">
        <v>-9</v>
      </c>
      <c r="C141" s="236"/>
      <c r="D141" s="237">
        <v>-5.3</v>
      </c>
      <c r="E141" s="236"/>
      <c r="F141" s="237">
        <v>-1</v>
      </c>
      <c r="G141" s="236"/>
      <c r="H141" s="237">
        <v>-1.4</v>
      </c>
      <c r="I141" s="236"/>
      <c r="J141" s="237">
        <v>-28.9</v>
      </c>
      <c r="K141" s="236"/>
      <c r="L141" s="237">
        <v>1.2</v>
      </c>
      <c r="M141" s="238"/>
      <c r="N141" s="239">
        <v>1.2</v>
      </c>
      <c r="O141" s="238"/>
      <c r="P141" s="239">
        <v>1.2</v>
      </c>
      <c r="Q141" s="238"/>
      <c r="R141" s="239">
        <v>1.2</v>
      </c>
      <c r="S141" s="238"/>
      <c r="T141" s="239">
        <v>1.2</v>
      </c>
      <c r="U141" s="236"/>
      <c r="V141" s="237">
        <v>0</v>
      </c>
      <c r="W141" s="236"/>
    </row>
    <row r="142" spans="1:23" x14ac:dyDescent="0.25">
      <c r="A142" s="234">
        <f t="shared" si="1"/>
        <v>38114</v>
      </c>
      <c r="B142" s="235">
        <v>-10.9</v>
      </c>
      <c r="C142" s="236"/>
      <c r="D142" s="237">
        <v>-5.8</v>
      </c>
      <c r="E142" s="236"/>
      <c r="F142" s="237">
        <v>-2.5</v>
      </c>
      <c r="G142" s="236"/>
      <c r="H142" s="237">
        <v>-3.8</v>
      </c>
      <c r="I142" s="236"/>
      <c r="J142" s="237">
        <v>-29.9</v>
      </c>
      <c r="K142" s="236"/>
      <c r="L142" s="237">
        <v>0</v>
      </c>
      <c r="M142" s="238"/>
      <c r="N142" s="239">
        <v>0</v>
      </c>
      <c r="O142" s="238"/>
      <c r="P142" s="239">
        <v>0</v>
      </c>
      <c r="Q142" s="238"/>
      <c r="R142" s="239">
        <v>0</v>
      </c>
      <c r="S142" s="238"/>
      <c r="T142" s="239">
        <v>0</v>
      </c>
      <c r="U142" s="236"/>
      <c r="V142" s="237">
        <v>0</v>
      </c>
      <c r="W142" s="236"/>
    </row>
    <row r="143" spans="1:23" x14ac:dyDescent="0.25">
      <c r="A143" s="234">
        <f t="shared" si="1"/>
        <v>38115</v>
      </c>
      <c r="B143" s="235">
        <v>-14</v>
      </c>
      <c r="C143" s="236"/>
      <c r="D143" s="237">
        <v>-8.9</v>
      </c>
      <c r="E143" s="236"/>
      <c r="F143" s="237">
        <v>-5.6</v>
      </c>
      <c r="G143" s="236"/>
      <c r="H143" s="237">
        <v>-7.4</v>
      </c>
      <c r="I143" s="236"/>
      <c r="J143" s="237">
        <v>-30.6</v>
      </c>
      <c r="K143" s="236"/>
      <c r="L143" s="237">
        <v>-2</v>
      </c>
      <c r="M143" s="238"/>
      <c r="N143" s="239">
        <v>-2</v>
      </c>
      <c r="O143" s="238"/>
      <c r="P143" s="239">
        <v>-2</v>
      </c>
      <c r="Q143" s="238"/>
      <c r="R143" s="239">
        <v>-2</v>
      </c>
      <c r="S143" s="238"/>
      <c r="T143" s="239">
        <v>-2</v>
      </c>
      <c r="U143" s="236"/>
      <c r="V143" s="237">
        <v>0</v>
      </c>
      <c r="W143" s="236"/>
    </row>
    <row r="144" spans="1:23" x14ac:dyDescent="0.25">
      <c r="A144" s="234">
        <f t="shared" ref="A144:A207" si="2">A143+1</f>
        <v>38116</v>
      </c>
      <c r="B144" s="235">
        <v>-16.5</v>
      </c>
      <c r="C144" s="236"/>
      <c r="D144" s="237">
        <v>-11.4</v>
      </c>
      <c r="E144" s="236"/>
      <c r="F144" s="237">
        <v>-7.3</v>
      </c>
      <c r="G144" s="236"/>
      <c r="H144" s="237">
        <v>-11</v>
      </c>
      <c r="I144" s="236"/>
      <c r="J144" s="237">
        <v>-31.4</v>
      </c>
      <c r="K144" s="236"/>
      <c r="L144" s="237">
        <v>-3.4</v>
      </c>
      <c r="M144" s="238"/>
      <c r="N144" s="239">
        <v>-3.4</v>
      </c>
      <c r="O144" s="238"/>
      <c r="P144" s="239">
        <v>-3.4</v>
      </c>
      <c r="Q144" s="238"/>
      <c r="R144" s="239">
        <v>-3.4</v>
      </c>
      <c r="S144" s="238"/>
      <c r="T144" s="239">
        <v>-3.4</v>
      </c>
      <c r="U144" s="236"/>
      <c r="V144" s="237">
        <v>0</v>
      </c>
      <c r="W144" s="236"/>
    </row>
    <row r="145" spans="1:23" x14ac:dyDescent="0.25">
      <c r="A145" s="234">
        <f t="shared" si="2"/>
        <v>38117</v>
      </c>
      <c r="B145" s="235">
        <v>-17.600000000000001</v>
      </c>
      <c r="C145" s="236"/>
      <c r="D145" s="237">
        <v>-13.6</v>
      </c>
      <c r="E145" s="236"/>
      <c r="F145" s="237">
        <v>-9.3000000000000007</v>
      </c>
      <c r="G145" s="236"/>
      <c r="H145" s="237">
        <v>-15.5</v>
      </c>
      <c r="I145" s="236"/>
      <c r="J145" s="237">
        <v>-32.200000000000003</v>
      </c>
      <c r="K145" s="236"/>
      <c r="L145" s="237">
        <v>-4.7</v>
      </c>
      <c r="M145" s="238"/>
      <c r="N145" s="239">
        <v>-4.7</v>
      </c>
      <c r="O145" s="238"/>
      <c r="P145" s="239">
        <v>-4.7</v>
      </c>
      <c r="Q145" s="238"/>
      <c r="R145" s="239">
        <v>-4.7</v>
      </c>
      <c r="S145" s="238"/>
      <c r="T145" s="239">
        <v>-4.7</v>
      </c>
      <c r="U145" s="236"/>
      <c r="V145" s="237">
        <v>0</v>
      </c>
      <c r="W145" s="236"/>
    </row>
    <row r="146" spans="1:23" x14ac:dyDescent="0.25">
      <c r="A146" s="234">
        <f t="shared" si="2"/>
        <v>38118</v>
      </c>
      <c r="B146" s="235">
        <v>-18.8</v>
      </c>
      <c r="C146" s="236"/>
      <c r="D146" s="237">
        <v>-15.8</v>
      </c>
      <c r="E146" s="236"/>
      <c r="F146" s="237">
        <v>-11.1</v>
      </c>
      <c r="G146" s="236"/>
      <c r="H146" s="237">
        <v>-19.2</v>
      </c>
      <c r="I146" s="236"/>
      <c r="J146" s="237">
        <v>-33</v>
      </c>
      <c r="K146" s="236"/>
      <c r="L146" s="237">
        <v>-6</v>
      </c>
      <c r="M146" s="238"/>
      <c r="N146" s="239">
        <v>-6</v>
      </c>
      <c r="O146" s="238"/>
      <c r="P146" s="239">
        <v>-6</v>
      </c>
      <c r="Q146" s="238"/>
      <c r="R146" s="239">
        <v>-6</v>
      </c>
      <c r="S146" s="238"/>
      <c r="T146" s="239">
        <v>-6</v>
      </c>
      <c r="U146" s="236"/>
      <c r="V146" s="237">
        <v>0</v>
      </c>
      <c r="W146" s="236"/>
    </row>
    <row r="147" spans="1:23" x14ac:dyDescent="0.25">
      <c r="A147" s="234">
        <f t="shared" si="2"/>
        <v>38119</v>
      </c>
      <c r="B147" s="235">
        <v>-19.5</v>
      </c>
      <c r="C147" s="236"/>
      <c r="D147" s="237">
        <v>-17.5</v>
      </c>
      <c r="E147" s="236"/>
      <c r="F147" s="237">
        <v>-13</v>
      </c>
      <c r="G147" s="236"/>
      <c r="H147" s="237">
        <v>-21.7</v>
      </c>
      <c r="I147" s="236"/>
      <c r="J147" s="237">
        <v>-34</v>
      </c>
      <c r="K147" s="236"/>
      <c r="L147" s="237">
        <v>-7.6</v>
      </c>
      <c r="M147" s="238"/>
      <c r="N147" s="239">
        <v>-7.6</v>
      </c>
      <c r="O147" s="238"/>
      <c r="P147" s="239">
        <v>-7.6</v>
      </c>
      <c r="Q147" s="238"/>
      <c r="R147" s="239">
        <v>-7.6</v>
      </c>
      <c r="S147" s="238"/>
      <c r="T147" s="239">
        <v>-7.6</v>
      </c>
      <c r="U147" s="236"/>
      <c r="V147" s="237">
        <v>0</v>
      </c>
      <c r="W147" s="236"/>
    </row>
    <row r="148" spans="1:23" x14ac:dyDescent="0.25">
      <c r="A148" s="234">
        <f t="shared" si="2"/>
        <v>38120</v>
      </c>
      <c r="B148" s="235">
        <v>-18.7</v>
      </c>
      <c r="C148" s="236"/>
      <c r="D148" s="237">
        <v>-18.899999999999999</v>
      </c>
      <c r="E148" s="236"/>
      <c r="F148" s="237">
        <v>-14.7</v>
      </c>
      <c r="G148" s="236"/>
      <c r="H148" s="237">
        <v>-23.5</v>
      </c>
      <c r="I148" s="236"/>
      <c r="J148" s="237">
        <v>-34.9</v>
      </c>
      <c r="K148" s="236"/>
      <c r="L148" s="237">
        <v>-8.9</v>
      </c>
      <c r="M148" s="238"/>
      <c r="N148" s="239">
        <v>-8.9</v>
      </c>
      <c r="O148" s="238"/>
      <c r="P148" s="239">
        <v>-8.9</v>
      </c>
      <c r="Q148" s="238"/>
      <c r="R148" s="239">
        <v>-8.9</v>
      </c>
      <c r="S148" s="238"/>
      <c r="T148" s="239">
        <v>-8.9</v>
      </c>
      <c r="U148" s="236"/>
      <c r="V148" s="237">
        <v>0</v>
      </c>
      <c r="W148" s="236"/>
    </row>
    <row r="149" spans="1:23" x14ac:dyDescent="0.25">
      <c r="A149" s="234">
        <f t="shared" si="2"/>
        <v>38121</v>
      </c>
      <c r="B149" s="235">
        <v>-12.5</v>
      </c>
      <c r="C149" s="236"/>
      <c r="D149" s="237">
        <v>-20</v>
      </c>
      <c r="E149" s="236"/>
      <c r="F149" s="237">
        <v>-16.2</v>
      </c>
      <c r="G149" s="236"/>
      <c r="H149" s="237">
        <v>-25.1</v>
      </c>
      <c r="I149" s="236"/>
      <c r="J149" s="237">
        <v>-35.799999999999997</v>
      </c>
      <c r="K149" s="236"/>
      <c r="L149" s="237">
        <v>-10</v>
      </c>
      <c r="M149" s="238"/>
      <c r="N149" s="239">
        <v>-10</v>
      </c>
      <c r="O149" s="238"/>
      <c r="P149" s="239">
        <v>-10</v>
      </c>
      <c r="Q149" s="238"/>
      <c r="R149" s="239">
        <v>-10</v>
      </c>
      <c r="S149" s="238"/>
      <c r="T149" s="239">
        <v>-10</v>
      </c>
      <c r="U149" s="236"/>
      <c r="V149" s="237">
        <v>0</v>
      </c>
      <c r="W149" s="236"/>
    </row>
    <row r="150" spans="1:23" x14ac:dyDescent="0.25">
      <c r="A150" s="234">
        <f t="shared" si="2"/>
        <v>38122</v>
      </c>
      <c r="B150" s="235">
        <v>-17</v>
      </c>
      <c r="C150" s="236"/>
      <c r="D150" s="237">
        <v>-21.1</v>
      </c>
      <c r="E150" s="236"/>
      <c r="F150" s="237">
        <v>-17.600000000000001</v>
      </c>
      <c r="G150" s="236"/>
      <c r="H150" s="237">
        <v>-26.3</v>
      </c>
      <c r="I150" s="236"/>
      <c r="J150" s="237">
        <v>-36.700000000000003</v>
      </c>
      <c r="K150" s="236"/>
      <c r="L150" s="237">
        <v>-11</v>
      </c>
      <c r="M150" s="238"/>
      <c r="N150" s="239">
        <v>-11</v>
      </c>
      <c r="O150" s="238"/>
      <c r="P150" s="239">
        <v>-11</v>
      </c>
      <c r="Q150" s="238"/>
      <c r="R150" s="239">
        <v>-11</v>
      </c>
      <c r="S150" s="238"/>
      <c r="T150" s="239">
        <v>-11</v>
      </c>
      <c r="U150" s="236"/>
      <c r="V150" s="237">
        <v>0</v>
      </c>
      <c r="W150" s="236"/>
    </row>
    <row r="151" spans="1:23" x14ac:dyDescent="0.25">
      <c r="A151" s="234">
        <f t="shared" si="2"/>
        <v>38123</v>
      </c>
      <c r="B151" s="235">
        <v>-20.2</v>
      </c>
      <c r="C151" s="236"/>
      <c r="D151" s="237">
        <v>-22.1</v>
      </c>
      <c r="E151" s="236"/>
      <c r="F151" s="237">
        <v>-18.899999999999999</v>
      </c>
      <c r="G151" s="236"/>
      <c r="H151" s="237">
        <v>-27.7</v>
      </c>
      <c r="I151" s="236"/>
      <c r="J151" s="237">
        <v>-37.9</v>
      </c>
      <c r="K151" s="236"/>
      <c r="L151" s="237">
        <v>-12.4</v>
      </c>
      <c r="M151" s="238"/>
      <c r="N151" s="239">
        <v>-12.4</v>
      </c>
      <c r="O151" s="238"/>
      <c r="P151" s="239">
        <v>-12.4</v>
      </c>
      <c r="Q151" s="238"/>
      <c r="R151" s="239">
        <v>-12.4</v>
      </c>
      <c r="S151" s="238"/>
      <c r="T151" s="239">
        <v>-12.4</v>
      </c>
      <c r="U151" s="236"/>
      <c r="V151" s="237">
        <v>0</v>
      </c>
      <c r="W151" s="236"/>
    </row>
    <row r="152" spans="1:23" x14ac:dyDescent="0.25">
      <c r="A152" s="234">
        <f t="shared" si="2"/>
        <v>38124</v>
      </c>
      <c r="B152" s="235">
        <v>-21.4</v>
      </c>
      <c r="C152" s="236"/>
      <c r="D152" s="237">
        <v>-23.2</v>
      </c>
      <c r="E152" s="236"/>
      <c r="F152" s="237">
        <v>-20.2</v>
      </c>
      <c r="G152" s="236"/>
      <c r="H152" s="237">
        <v>-28.9</v>
      </c>
      <c r="I152" s="236"/>
      <c r="J152" s="237">
        <v>-39.5</v>
      </c>
      <c r="K152" s="236"/>
      <c r="L152" s="237">
        <v>-14</v>
      </c>
      <c r="M152" s="238"/>
      <c r="N152" s="239">
        <v>-14</v>
      </c>
      <c r="O152" s="238"/>
      <c r="P152" s="239">
        <v>-14</v>
      </c>
      <c r="Q152" s="238"/>
      <c r="R152" s="239">
        <v>-14</v>
      </c>
      <c r="S152" s="238"/>
      <c r="T152" s="239">
        <v>-14</v>
      </c>
      <c r="U152" s="236"/>
      <c r="V152" s="237">
        <v>0</v>
      </c>
      <c r="W152" s="236"/>
    </row>
    <row r="153" spans="1:23" x14ac:dyDescent="0.25">
      <c r="A153" s="234">
        <f t="shared" si="2"/>
        <v>38125</v>
      </c>
      <c r="B153" s="235">
        <v>-15.2</v>
      </c>
      <c r="C153" s="236"/>
      <c r="D153" s="237">
        <v>-24.2</v>
      </c>
      <c r="E153" s="236"/>
      <c r="F153" s="237">
        <v>-21.3</v>
      </c>
      <c r="G153" s="236"/>
      <c r="H153" s="237">
        <v>-30</v>
      </c>
      <c r="I153" s="236"/>
      <c r="J153" s="237">
        <v>-40.5</v>
      </c>
      <c r="K153" s="236"/>
      <c r="L153" s="237">
        <v>-14.8</v>
      </c>
      <c r="M153" s="238"/>
      <c r="N153" s="239">
        <v>-14.8</v>
      </c>
      <c r="O153" s="238"/>
      <c r="P153" s="239">
        <v>-14.8</v>
      </c>
      <c r="Q153" s="238"/>
      <c r="R153" s="239">
        <v>-14.8</v>
      </c>
      <c r="S153" s="238"/>
      <c r="T153" s="239">
        <v>-14.8</v>
      </c>
      <c r="U153" s="236"/>
      <c r="V153" s="237">
        <v>0</v>
      </c>
      <c r="W153" s="236"/>
    </row>
    <row r="154" spans="1:23" x14ac:dyDescent="0.25">
      <c r="A154" s="234">
        <f t="shared" si="2"/>
        <v>38126</v>
      </c>
      <c r="B154" s="235">
        <v>-17.7</v>
      </c>
      <c r="C154" s="236"/>
      <c r="D154" s="237">
        <v>-24.9</v>
      </c>
      <c r="E154" s="236"/>
      <c r="F154" s="237">
        <v>-22.2</v>
      </c>
      <c r="G154" s="236"/>
      <c r="H154" s="237">
        <v>-30.9</v>
      </c>
      <c r="I154" s="236"/>
      <c r="J154" s="237">
        <v>-40.6</v>
      </c>
      <c r="K154" s="236"/>
      <c r="L154" s="237">
        <v>-14.5</v>
      </c>
      <c r="M154" s="238"/>
      <c r="N154" s="239">
        <v>-14.5</v>
      </c>
      <c r="O154" s="238"/>
      <c r="P154" s="239">
        <v>-14.5</v>
      </c>
      <c r="Q154" s="238"/>
      <c r="R154" s="239">
        <v>-14.5</v>
      </c>
      <c r="S154" s="238"/>
      <c r="T154" s="239">
        <v>-14.5</v>
      </c>
      <c r="U154" s="236"/>
      <c r="V154" s="237">
        <v>0</v>
      </c>
      <c r="W154" s="236"/>
    </row>
    <row r="155" spans="1:23" x14ac:dyDescent="0.25">
      <c r="A155" s="234">
        <f t="shared" si="2"/>
        <v>38127</v>
      </c>
      <c r="B155" s="235">
        <v>-18.600000000000001</v>
      </c>
      <c r="C155" s="236"/>
      <c r="D155" s="237">
        <v>-25.6</v>
      </c>
      <c r="E155" s="236"/>
      <c r="F155" s="237">
        <v>-23</v>
      </c>
      <c r="G155" s="236"/>
      <c r="H155" s="237">
        <v>-31.6</v>
      </c>
      <c r="I155" s="236"/>
      <c r="J155" s="237">
        <v>-41.1</v>
      </c>
      <c r="K155" s="236"/>
      <c r="L155" s="237">
        <v>-15.5</v>
      </c>
      <c r="M155" s="238"/>
      <c r="N155" s="239">
        <v>-15.5</v>
      </c>
      <c r="O155" s="238"/>
      <c r="P155" s="239">
        <v>-15.5</v>
      </c>
      <c r="Q155" s="238"/>
      <c r="R155" s="239">
        <v>-15.5</v>
      </c>
      <c r="S155" s="238"/>
      <c r="T155" s="239">
        <v>-15.5</v>
      </c>
      <c r="U155" s="236"/>
      <c r="V155" s="237">
        <v>0</v>
      </c>
      <c r="W155" s="236"/>
    </row>
    <row r="156" spans="1:23" x14ac:dyDescent="0.25">
      <c r="A156" s="234">
        <f t="shared" si="2"/>
        <v>38128</v>
      </c>
      <c r="B156" s="235">
        <v>-17.100000000000001</v>
      </c>
      <c r="C156" s="236"/>
      <c r="D156" s="237">
        <v>-26.3</v>
      </c>
      <c r="E156" s="236"/>
      <c r="F156" s="237">
        <v>-23.8</v>
      </c>
      <c r="G156" s="236"/>
      <c r="H156" s="237">
        <v>-32.299999999999997</v>
      </c>
      <c r="I156" s="236"/>
      <c r="J156" s="237">
        <v>-41.1</v>
      </c>
      <c r="K156" s="236"/>
      <c r="L156" s="237">
        <v>-16.600000000000001</v>
      </c>
      <c r="M156" s="238"/>
      <c r="N156" s="239">
        <v>-16.600000000000001</v>
      </c>
      <c r="O156" s="238"/>
      <c r="P156" s="239">
        <v>-16.600000000000001</v>
      </c>
      <c r="Q156" s="238"/>
      <c r="R156" s="239">
        <v>-16.600000000000001</v>
      </c>
      <c r="S156" s="238"/>
      <c r="T156" s="239">
        <v>-16.600000000000001</v>
      </c>
      <c r="U156" s="236"/>
      <c r="V156" s="237">
        <v>0</v>
      </c>
      <c r="W156" s="236"/>
    </row>
    <row r="157" spans="1:23" x14ac:dyDescent="0.25">
      <c r="A157" s="234">
        <f t="shared" si="2"/>
        <v>38129</v>
      </c>
      <c r="B157" s="235">
        <v>-5.5</v>
      </c>
      <c r="C157" s="236"/>
      <c r="D157" s="237">
        <v>-26.8</v>
      </c>
      <c r="E157" s="236"/>
      <c r="F157" s="237">
        <v>-24.5</v>
      </c>
      <c r="G157" s="236"/>
      <c r="H157" s="237">
        <v>-33.1</v>
      </c>
      <c r="I157" s="236"/>
      <c r="J157" s="237">
        <v>-41.1</v>
      </c>
      <c r="K157" s="236"/>
      <c r="L157" s="237">
        <v>-17.100000000000001</v>
      </c>
      <c r="M157" s="238"/>
      <c r="N157" s="239">
        <v>-17.100000000000001</v>
      </c>
      <c r="O157" s="238"/>
      <c r="P157" s="239">
        <v>-17.100000000000001</v>
      </c>
      <c r="Q157" s="238"/>
      <c r="R157" s="239">
        <v>-17.100000000000001</v>
      </c>
      <c r="S157" s="238"/>
      <c r="T157" s="239">
        <v>-17.100000000000001</v>
      </c>
      <c r="U157" s="236"/>
      <c r="V157" s="237">
        <v>0</v>
      </c>
      <c r="W157" s="236"/>
    </row>
    <row r="158" spans="1:23" x14ac:dyDescent="0.25">
      <c r="A158" s="234">
        <f t="shared" si="2"/>
        <v>38130</v>
      </c>
      <c r="B158" s="235">
        <v>-6.7</v>
      </c>
      <c r="C158" s="236"/>
      <c r="D158" s="237">
        <v>-27.3</v>
      </c>
      <c r="E158" s="236"/>
      <c r="F158" s="237">
        <v>-25.2</v>
      </c>
      <c r="G158" s="236"/>
      <c r="H158" s="237">
        <v>-33.9</v>
      </c>
      <c r="I158" s="236"/>
      <c r="J158" s="237">
        <v>-41.1</v>
      </c>
      <c r="K158" s="236"/>
      <c r="L158" s="237">
        <v>-17.8</v>
      </c>
      <c r="M158" s="238"/>
      <c r="N158" s="239">
        <v>-17.8</v>
      </c>
      <c r="O158" s="238"/>
      <c r="P158" s="239">
        <v>-17.8</v>
      </c>
      <c r="Q158" s="238"/>
      <c r="R158" s="239">
        <v>-17.8</v>
      </c>
      <c r="S158" s="238"/>
      <c r="T158" s="239">
        <v>-17.8</v>
      </c>
      <c r="U158" s="236"/>
      <c r="V158" s="237">
        <v>0.05</v>
      </c>
      <c r="W158" s="236"/>
    </row>
    <row r="159" spans="1:23" x14ac:dyDescent="0.25">
      <c r="A159" s="234">
        <f t="shared" si="2"/>
        <v>38131</v>
      </c>
      <c r="B159" s="235">
        <v>-10.5</v>
      </c>
      <c r="C159" s="236"/>
      <c r="D159" s="237">
        <v>-27.9</v>
      </c>
      <c r="E159" s="236"/>
      <c r="F159" s="237">
        <v>-25.9</v>
      </c>
      <c r="G159" s="236"/>
      <c r="H159" s="237">
        <v>-34.799999999999997</v>
      </c>
      <c r="I159" s="236"/>
      <c r="J159" s="237">
        <v>-41.1</v>
      </c>
      <c r="K159" s="236"/>
      <c r="L159" s="237">
        <v>-19.100000000000001</v>
      </c>
      <c r="M159" s="238"/>
      <c r="N159" s="239">
        <v>-19.100000000000001</v>
      </c>
      <c r="O159" s="238"/>
      <c r="P159" s="239">
        <v>-19.100000000000001</v>
      </c>
      <c r="Q159" s="238"/>
      <c r="R159" s="239">
        <v>-19.100000000000001</v>
      </c>
      <c r="S159" s="238"/>
      <c r="T159" s="239">
        <v>-19.100000000000001</v>
      </c>
      <c r="U159" s="236"/>
      <c r="V159" s="237">
        <v>0</v>
      </c>
      <c r="W159" s="236"/>
    </row>
    <row r="160" spans="1:23" x14ac:dyDescent="0.25">
      <c r="A160" s="234">
        <f t="shared" si="2"/>
        <v>38132</v>
      </c>
      <c r="B160" s="235">
        <v>-14.8</v>
      </c>
      <c r="C160" s="236"/>
      <c r="D160" s="237">
        <v>-28.6</v>
      </c>
      <c r="E160" s="236"/>
      <c r="F160" s="237">
        <v>-26.7</v>
      </c>
      <c r="G160" s="236"/>
      <c r="H160" s="237">
        <v>-35.700000000000003</v>
      </c>
      <c r="I160" s="236"/>
      <c r="J160" s="237">
        <v>-41.2</v>
      </c>
      <c r="K160" s="236"/>
      <c r="L160" s="237">
        <v>-20.399999999999999</v>
      </c>
      <c r="M160" s="238"/>
      <c r="N160" s="239">
        <v>-20.399999999999999</v>
      </c>
      <c r="O160" s="238"/>
      <c r="P160" s="239">
        <v>-20.399999999999999</v>
      </c>
      <c r="Q160" s="238"/>
      <c r="R160" s="239">
        <v>-20.399999999999999</v>
      </c>
      <c r="S160" s="238"/>
      <c r="T160" s="239">
        <v>-20.399999999999999</v>
      </c>
      <c r="U160" s="236"/>
      <c r="V160" s="237">
        <v>0</v>
      </c>
      <c r="W160" s="236"/>
    </row>
    <row r="161" spans="1:23" x14ac:dyDescent="0.25">
      <c r="A161" s="234">
        <f t="shared" si="2"/>
        <v>38133</v>
      </c>
      <c r="B161" s="235">
        <v>-16.899999999999999</v>
      </c>
      <c r="C161" s="236"/>
      <c r="D161" s="237">
        <v>-29.2</v>
      </c>
      <c r="E161" s="236"/>
      <c r="F161" s="237">
        <v>-27.4</v>
      </c>
      <c r="G161" s="236"/>
      <c r="H161" s="237">
        <v>-36.6</v>
      </c>
      <c r="I161" s="236"/>
      <c r="J161" s="237">
        <v>-41.2</v>
      </c>
      <c r="K161" s="236"/>
      <c r="L161" s="237">
        <v>-21.6</v>
      </c>
      <c r="M161" s="238"/>
      <c r="N161" s="239">
        <v>-21.6</v>
      </c>
      <c r="O161" s="238"/>
      <c r="P161" s="239">
        <v>-21.6</v>
      </c>
      <c r="Q161" s="238"/>
      <c r="R161" s="239">
        <v>-21.6</v>
      </c>
      <c r="S161" s="238"/>
      <c r="T161" s="239">
        <v>-21.6</v>
      </c>
      <c r="U161" s="236"/>
      <c r="V161" s="237">
        <v>0</v>
      </c>
      <c r="W161" s="236"/>
    </row>
    <row r="162" spans="1:23" x14ac:dyDescent="0.25">
      <c r="A162" s="234">
        <f t="shared" si="2"/>
        <v>38134</v>
      </c>
      <c r="B162" s="235">
        <v>-18.899999999999999</v>
      </c>
      <c r="C162" s="236"/>
      <c r="D162" s="237">
        <v>-30</v>
      </c>
      <c r="E162" s="236"/>
      <c r="F162" s="237">
        <v>-28.1</v>
      </c>
      <c r="G162" s="236"/>
      <c r="H162" s="237">
        <v>-37.5</v>
      </c>
      <c r="I162" s="236"/>
      <c r="J162" s="237">
        <v>-41.2</v>
      </c>
      <c r="K162" s="236"/>
      <c r="L162" s="237">
        <v>-22.9</v>
      </c>
      <c r="M162" s="238"/>
      <c r="N162" s="239">
        <v>-22.9</v>
      </c>
      <c r="O162" s="238"/>
      <c r="P162" s="239">
        <v>-22.9</v>
      </c>
      <c r="Q162" s="238"/>
      <c r="R162" s="239">
        <v>-22.9</v>
      </c>
      <c r="S162" s="238"/>
      <c r="T162" s="239">
        <v>-22.9</v>
      </c>
      <c r="U162" s="236"/>
      <c r="V162" s="237">
        <v>0</v>
      </c>
      <c r="W162" s="236"/>
    </row>
    <row r="163" spans="1:23" x14ac:dyDescent="0.25">
      <c r="A163" s="234">
        <f t="shared" si="2"/>
        <v>38135</v>
      </c>
      <c r="B163" s="235">
        <v>-21.2</v>
      </c>
      <c r="C163" s="236"/>
      <c r="D163" s="237">
        <v>-30.6</v>
      </c>
      <c r="E163" s="236"/>
      <c r="F163" s="237">
        <v>-28.9</v>
      </c>
      <c r="G163" s="236"/>
      <c r="H163" s="237">
        <v>-38.5</v>
      </c>
      <c r="I163" s="236"/>
      <c r="J163" s="237">
        <v>-41.2</v>
      </c>
      <c r="K163" s="236"/>
      <c r="L163" s="237">
        <v>-24.3</v>
      </c>
      <c r="M163" s="238"/>
      <c r="N163" s="239">
        <v>-24.3</v>
      </c>
      <c r="O163" s="238"/>
      <c r="P163" s="239">
        <v>-24.3</v>
      </c>
      <c r="Q163" s="238"/>
      <c r="R163" s="239">
        <v>-24.3</v>
      </c>
      <c r="S163" s="238"/>
      <c r="T163" s="239">
        <v>-24.3</v>
      </c>
      <c r="U163" s="236"/>
      <c r="V163" s="237">
        <v>0.02</v>
      </c>
      <c r="W163" s="236"/>
    </row>
    <row r="164" spans="1:23" x14ac:dyDescent="0.25">
      <c r="A164" s="234">
        <f t="shared" si="2"/>
        <v>38136</v>
      </c>
      <c r="B164" s="235">
        <v>-21.7</v>
      </c>
      <c r="C164" s="236"/>
      <c r="D164" s="237">
        <v>-31.3</v>
      </c>
      <c r="E164" s="236"/>
      <c r="F164" s="237">
        <v>-29.6</v>
      </c>
      <c r="G164" s="236"/>
      <c r="H164" s="237">
        <v>-39.6</v>
      </c>
      <c r="I164" s="236"/>
      <c r="J164" s="237">
        <v>-41.2</v>
      </c>
      <c r="K164" s="236"/>
      <c r="L164" s="237">
        <v>-27.1</v>
      </c>
      <c r="M164" s="238"/>
      <c r="N164" s="239">
        <v>-27.1</v>
      </c>
      <c r="O164" s="238"/>
      <c r="P164" s="239">
        <v>-27.1</v>
      </c>
      <c r="Q164" s="238"/>
      <c r="R164" s="239">
        <v>-27.1</v>
      </c>
      <c r="S164" s="238"/>
      <c r="T164" s="239">
        <v>-27.1</v>
      </c>
      <c r="U164" s="236"/>
      <c r="V164" s="237">
        <v>0</v>
      </c>
      <c r="W164" s="236"/>
    </row>
    <row r="165" spans="1:23" x14ac:dyDescent="0.25">
      <c r="A165" s="234">
        <f t="shared" si="2"/>
        <v>38137</v>
      </c>
      <c r="B165" s="235">
        <v>-5</v>
      </c>
      <c r="C165" s="236"/>
      <c r="D165" s="237">
        <v>-32</v>
      </c>
      <c r="E165" s="236"/>
      <c r="F165" s="237">
        <v>-30.2</v>
      </c>
      <c r="G165" s="236"/>
      <c r="H165" s="237">
        <v>-39.799999999999997</v>
      </c>
      <c r="I165" s="236"/>
      <c r="J165" s="237">
        <v>-41.2</v>
      </c>
      <c r="K165" s="236"/>
      <c r="L165" s="237">
        <v>-28.5</v>
      </c>
      <c r="M165" s="238"/>
      <c r="N165" s="239">
        <v>-28.5</v>
      </c>
      <c r="O165" s="238"/>
      <c r="P165" s="239">
        <v>-28.5</v>
      </c>
      <c r="Q165" s="238"/>
      <c r="R165" s="239">
        <v>-28.5</v>
      </c>
      <c r="S165" s="238"/>
      <c r="T165" s="239">
        <v>-28.5</v>
      </c>
      <c r="U165" s="236"/>
      <c r="V165" s="237">
        <v>0.01</v>
      </c>
      <c r="W165" s="236"/>
    </row>
    <row r="166" spans="1:23" x14ac:dyDescent="0.25">
      <c r="A166" s="234">
        <f t="shared" si="2"/>
        <v>38138</v>
      </c>
      <c r="B166" s="235">
        <v>-5.6</v>
      </c>
      <c r="C166" s="236"/>
      <c r="D166" s="237">
        <v>-32.5</v>
      </c>
      <c r="E166" s="236"/>
      <c r="F166" s="237">
        <v>-30.7</v>
      </c>
      <c r="G166" s="236"/>
      <c r="H166" s="237">
        <v>-39.799999999999997</v>
      </c>
      <c r="I166" s="236"/>
      <c r="J166" s="237">
        <v>-41.2</v>
      </c>
      <c r="K166" s="236"/>
      <c r="L166" s="237">
        <v>-29.5</v>
      </c>
      <c r="M166" s="238"/>
      <c r="N166" s="239">
        <v>-29.5</v>
      </c>
      <c r="O166" s="238"/>
      <c r="P166" s="239">
        <v>-29.5</v>
      </c>
      <c r="Q166" s="238"/>
      <c r="R166" s="239">
        <v>-29.5</v>
      </c>
      <c r="S166" s="238"/>
      <c r="T166" s="239">
        <v>-29.5</v>
      </c>
      <c r="U166" s="236"/>
      <c r="V166" s="237">
        <v>0.13</v>
      </c>
      <c r="W166" s="236"/>
    </row>
    <row r="167" spans="1:23" x14ac:dyDescent="0.25">
      <c r="A167" s="234">
        <f t="shared" si="2"/>
        <v>38139</v>
      </c>
      <c r="B167" s="235">
        <v>-8.3000000000000007</v>
      </c>
      <c r="C167" s="236"/>
      <c r="D167" s="237">
        <v>-33.1</v>
      </c>
      <c r="E167" s="236"/>
      <c r="F167" s="237">
        <v>-31.2</v>
      </c>
      <c r="G167" s="236"/>
      <c r="H167" s="237">
        <v>-39.799999999999997</v>
      </c>
      <c r="I167" s="236"/>
      <c r="J167" s="237">
        <v>-41.2</v>
      </c>
      <c r="K167" s="236"/>
      <c r="L167" s="237">
        <v>-31.2</v>
      </c>
      <c r="M167" s="238"/>
      <c r="N167" s="239">
        <v>-31.2</v>
      </c>
      <c r="O167" s="238"/>
      <c r="P167" s="239">
        <v>-31.2</v>
      </c>
      <c r="Q167" s="238"/>
      <c r="R167" s="239">
        <v>-31.2</v>
      </c>
      <c r="S167" s="238"/>
      <c r="T167" s="239">
        <v>-31.2</v>
      </c>
      <c r="U167" s="236"/>
      <c r="V167" s="237">
        <v>0</v>
      </c>
      <c r="W167" s="236"/>
    </row>
    <row r="168" spans="1:23" x14ac:dyDescent="0.25">
      <c r="A168" s="234">
        <f t="shared" si="2"/>
        <v>38140</v>
      </c>
      <c r="B168" s="235">
        <v>-12.7</v>
      </c>
      <c r="C168" s="236"/>
      <c r="D168" s="237">
        <v>-33.9</v>
      </c>
      <c r="E168" s="236"/>
      <c r="F168" s="237">
        <v>-31.9</v>
      </c>
      <c r="G168" s="236"/>
      <c r="H168" s="237">
        <v>-39.799999999999997</v>
      </c>
      <c r="I168" s="236"/>
      <c r="J168" s="237">
        <v>-41.2</v>
      </c>
      <c r="K168" s="236"/>
      <c r="L168" s="237">
        <v>-32.6</v>
      </c>
      <c r="M168" s="238"/>
      <c r="N168" s="239">
        <v>-32.6</v>
      </c>
      <c r="O168" s="238"/>
      <c r="P168" s="239">
        <v>-32.6</v>
      </c>
      <c r="Q168" s="238"/>
      <c r="R168" s="239">
        <v>-32.6</v>
      </c>
      <c r="S168" s="238"/>
      <c r="T168" s="239">
        <v>-32.6</v>
      </c>
      <c r="U168" s="236"/>
      <c r="V168" s="237">
        <v>0</v>
      </c>
      <c r="W168" s="236"/>
    </row>
    <row r="169" spans="1:23" x14ac:dyDescent="0.25">
      <c r="A169" s="234">
        <f t="shared" si="2"/>
        <v>38141</v>
      </c>
      <c r="B169" s="235">
        <v>-5.2</v>
      </c>
      <c r="C169" s="236"/>
      <c r="D169" s="237">
        <v>-34.700000000000003</v>
      </c>
      <c r="E169" s="236"/>
      <c r="F169" s="237">
        <v>-32.4</v>
      </c>
      <c r="G169" s="236"/>
      <c r="H169" s="237">
        <v>-39.799999999999997</v>
      </c>
      <c r="I169" s="236"/>
      <c r="J169" s="237">
        <v>-41.3</v>
      </c>
      <c r="K169" s="236"/>
      <c r="L169" s="237">
        <v>-34.700000000000003</v>
      </c>
      <c r="M169" s="238"/>
      <c r="N169" s="239">
        <v>-34.700000000000003</v>
      </c>
      <c r="O169" s="238"/>
      <c r="P169" s="239">
        <v>-34.700000000000003</v>
      </c>
      <c r="Q169" s="238"/>
      <c r="R169" s="239">
        <v>-34.700000000000003</v>
      </c>
      <c r="S169" s="238"/>
      <c r="T169" s="239">
        <v>-34.700000000000003</v>
      </c>
      <c r="U169" s="236"/>
      <c r="V169" s="237">
        <v>0</v>
      </c>
      <c r="W169" s="236"/>
    </row>
    <row r="170" spans="1:23" x14ac:dyDescent="0.25">
      <c r="A170" s="234">
        <f t="shared" si="2"/>
        <v>38142</v>
      </c>
      <c r="B170" s="235">
        <v>-8</v>
      </c>
      <c r="C170" s="236"/>
      <c r="D170" s="237">
        <v>-35.1</v>
      </c>
      <c r="E170" s="236"/>
      <c r="F170" s="237">
        <v>-32.9</v>
      </c>
      <c r="G170" s="236"/>
      <c r="H170" s="237">
        <v>-39.700000000000003</v>
      </c>
      <c r="I170" s="236"/>
      <c r="J170" s="237">
        <v>-41.2</v>
      </c>
      <c r="K170" s="236"/>
      <c r="L170" s="237">
        <v>-35.4</v>
      </c>
      <c r="M170" s="238"/>
      <c r="N170" s="239">
        <v>-35.4</v>
      </c>
      <c r="O170" s="238"/>
      <c r="P170" s="239">
        <v>-35.4</v>
      </c>
      <c r="Q170" s="238"/>
      <c r="R170" s="239">
        <v>-35.4</v>
      </c>
      <c r="S170" s="238"/>
      <c r="T170" s="239">
        <v>-35.4</v>
      </c>
      <c r="U170" s="236"/>
      <c r="V170" s="237">
        <v>0.23</v>
      </c>
      <c r="W170" s="236"/>
    </row>
    <row r="171" spans="1:23" x14ac:dyDescent="0.25">
      <c r="A171" s="234">
        <f t="shared" si="2"/>
        <v>38143</v>
      </c>
      <c r="B171" s="235">
        <v>-13.5</v>
      </c>
      <c r="C171" s="236"/>
      <c r="D171" s="237">
        <v>-35.9</v>
      </c>
      <c r="E171" s="236"/>
      <c r="F171" s="237">
        <v>-33.5</v>
      </c>
      <c r="G171" s="236"/>
      <c r="H171" s="237">
        <v>-40.5</v>
      </c>
      <c r="I171" s="236"/>
      <c r="J171" s="237">
        <v>-41.2</v>
      </c>
      <c r="K171" s="236"/>
      <c r="L171" s="237">
        <v>-36.4</v>
      </c>
      <c r="M171" s="238"/>
      <c r="N171" s="239">
        <v>-36.4</v>
      </c>
      <c r="O171" s="238"/>
      <c r="P171" s="239">
        <v>-36.4</v>
      </c>
      <c r="Q171" s="238"/>
      <c r="R171" s="239">
        <v>-36.4</v>
      </c>
      <c r="S171" s="238"/>
      <c r="T171" s="239">
        <v>-36.4</v>
      </c>
      <c r="U171" s="236"/>
      <c r="V171" s="237">
        <v>0</v>
      </c>
      <c r="W171" s="236"/>
    </row>
    <row r="172" spans="1:23" x14ac:dyDescent="0.25">
      <c r="A172" s="234">
        <f t="shared" si="2"/>
        <v>38144</v>
      </c>
      <c r="B172" s="235">
        <v>-4.9000000000000004</v>
      </c>
      <c r="C172" s="236"/>
      <c r="D172" s="237">
        <v>-36.5</v>
      </c>
      <c r="E172" s="236"/>
      <c r="F172" s="237">
        <v>-34.1</v>
      </c>
      <c r="G172" s="236"/>
      <c r="H172" s="237">
        <v>-40.5</v>
      </c>
      <c r="I172" s="236"/>
      <c r="J172" s="237">
        <v>-41.2</v>
      </c>
      <c r="K172" s="236"/>
      <c r="L172" s="237">
        <v>-37.5</v>
      </c>
      <c r="M172" s="238"/>
      <c r="N172" s="239">
        <v>-37.5</v>
      </c>
      <c r="O172" s="238"/>
      <c r="P172" s="239">
        <v>-37.5</v>
      </c>
      <c r="Q172" s="238"/>
      <c r="R172" s="239">
        <v>-37.5</v>
      </c>
      <c r="S172" s="238"/>
      <c r="T172" s="239">
        <v>-37.5</v>
      </c>
      <c r="U172" s="236"/>
      <c r="V172" s="237">
        <v>0</v>
      </c>
      <c r="W172" s="236"/>
    </row>
    <row r="173" spans="1:23" x14ac:dyDescent="0.25">
      <c r="A173" s="234">
        <f t="shared" si="2"/>
        <v>38145</v>
      </c>
      <c r="B173" s="235">
        <v>-5</v>
      </c>
      <c r="C173" s="236"/>
      <c r="D173" s="237">
        <v>-37.299999999999997</v>
      </c>
      <c r="E173" s="236"/>
      <c r="F173" s="237">
        <v>-34.799999999999997</v>
      </c>
      <c r="G173" s="236"/>
      <c r="H173" s="237">
        <v>-40.5</v>
      </c>
      <c r="I173" s="236"/>
      <c r="J173" s="237">
        <v>-41.2</v>
      </c>
      <c r="K173" s="236"/>
      <c r="L173" s="237">
        <v>-38.4</v>
      </c>
      <c r="M173" s="238"/>
      <c r="N173" s="239">
        <v>-38.4</v>
      </c>
      <c r="O173" s="238"/>
      <c r="P173" s="239">
        <v>-38.4</v>
      </c>
      <c r="Q173" s="238"/>
      <c r="R173" s="239">
        <v>-38.4</v>
      </c>
      <c r="S173" s="238"/>
      <c r="T173" s="239">
        <v>-38.4</v>
      </c>
      <c r="U173" s="236"/>
      <c r="V173" s="237">
        <v>0</v>
      </c>
      <c r="W173" s="236"/>
    </row>
    <row r="174" spans="1:23" x14ac:dyDescent="0.25">
      <c r="A174" s="234">
        <f t="shared" si="2"/>
        <v>38146</v>
      </c>
      <c r="B174" s="235">
        <v>-8.1999999999999993</v>
      </c>
      <c r="C174" s="236"/>
      <c r="D174" s="237">
        <v>-38.200000000000003</v>
      </c>
      <c r="E174" s="236"/>
      <c r="F174" s="237">
        <v>-35.4</v>
      </c>
      <c r="G174" s="236"/>
      <c r="H174" s="237">
        <v>-40.5</v>
      </c>
      <c r="I174" s="236"/>
      <c r="J174" s="237">
        <v>-41.2</v>
      </c>
      <c r="K174" s="236"/>
      <c r="L174" s="237">
        <v>-39.4</v>
      </c>
      <c r="M174" s="238"/>
      <c r="N174" s="239">
        <v>-39.4</v>
      </c>
      <c r="O174" s="238"/>
      <c r="P174" s="239">
        <v>-39.4</v>
      </c>
      <c r="Q174" s="238"/>
      <c r="R174" s="239">
        <v>-39.4</v>
      </c>
      <c r="S174" s="238"/>
      <c r="T174" s="239">
        <v>-39.4</v>
      </c>
      <c r="U174" s="236"/>
      <c r="V174" s="237">
        <v>0</v>
      </c>
      <c r="W174" s="236"/>
    </row>
    <row r="175" spans="1:23" x14ac:dyDescent="0.25">
      <c r="A175" s="234">
        <f t="shared" si="2"/>
        <v>38147</v>
      </c>
      <c r="B175" s="235">
        <v>-13.8</v>
      </c>
      <c r="C175" s="236"/>
      <c r="D175" s="237">
        <v>-39.6</v>
      </c>
      <c r="E175" s="236"/>
      <c r="F175" s="237">
        <v>-36</v>
      </c>
      <c r="G175" s="236"/>
      <c r="H175" s="237">
        <v>-40.5</v>
      </c>
      <c r="I175" s="236"/>
      <c r="J175" s="237">
        <v>-41.3</v>
      </c>
      <c r="K175" s="236"/>
      <c r="L175" s="237">
        <v>-39.799999999999997</v>
      </c>
      <c r="M175" s="238"/>
      <c r="N175" s="239">
        <v>-39.799999999999997</v>
      </c>
      <c r="O175" s="238"/>
      <c r="P175" s="239">
        <v>-39.799999999999997</v>
      </c>
      <c r="Q175" s="238"/>
      <c r="R175" s="239">
        <v>-39.799999999999997</v>
      </c>
      <c r="S175" s="238"/>
      <c r="T175" s="239">
        <v>-39.799999999999997</v>
      </c>
      <c r="U175" s="236"/>
      <c r="V175" s="237">
        <v>0.96</v>
      </c>
      <c r="W175" s="236"/>
    </row>
    <row r="176" spans="1:23" x14ac:dyDescent="0.25">
      <c r="A176" s="234">
        <f t="shared" si="2"/>
        <v>38148</v>
      </c>
      <c r="B176" s="235">
        <v>-16.399999999999999</v>
      </c>
      <c r="C176" s="236"/>
      <c r="D176" s="237">
        <v>-20.6</v>
      </c>
      <c r="E176" s="236"/>
      <c r="F176" s="237">
        <v>-27.4</v>
      </c>
      <c r="G176" s="236"/>
      <c r="H176" s="237">
        <v>-37.799999999999997</v>
      </c>
      <c r="I176" s="236"/>
      <c r="J176" s="237">
        <v>-41.1</v>
      </c>
      <c r="K176" s="236"/>
      <c r="L176" s="237">
        <v>-37.299999999999997</v>
      </c>
      <c r="M176" s="238"/>
      <c r="N176" s="239">
        <v>-37.299999999999997</v>
      </c>
      <c r="O176" s="238"/>
      <c r="P176" s="239">
        <v>-37.299999999999997</v>
      </c>
      <c r="Q176" s="238"/>
      <c r="R176" s="239">
        <v>-37.299999999999997</v>
      </c>
      <c r="S176" s="238"/>
      <c r="T176" s="239">
        <v>-37.299999999999997</v>
      </c>
      <c r="U176" s="236"/>
      <c r="V176" s="237">
        <v>0</v>
      </c>
      <c r="W176" s="236"/>
    </row>
    <row r="177" spans="1:23" x14ac:dyDescent="0.25">
      <c r="A177" s="234">
        <f t="shared" si="2"/>
        <v>38149</v>
      </c>
      <c r="B177" s="235">
        <v>-18</v>
      </c>
      <c r="C177" s="236"/>
      <c r="D177" s="237">
        <v>-23.9</v>
      </c>
      <c r="E177" s="236"/>
      <c r="F177" s="237">
        <v>-29</v>
      </c>
      <c r="G177" s="236"/>
      <c r="H177" s="237">
        <v>-39.700000000000003</v>
      </c>
      <c r="I177" s="236"/>
      <c r="J177" s="237">
        <v>-41.2</v>
      </c>
      <c r="K177" s="236"/>
      <c r="L177" s="237">
        <v>-36.9</v>
      </c>
      <c r="M177" s="238"/>
      <c r="N177" s="239">
        <v>-36.9</v>
      </c>
      <c r="O177" s="238"/>
      <c r="P177" s="239">
        <v>-36.9</v>
      </c>
      <c r="Q177" s="238"/>
      <c r="R177" s="239">
        <v>-36.9</v>
      </c>
      <c r="S177" s="238"/>
      <c r="T177" s="239">
        <v>-36.9</v>
      </c>
      <c r="U177" s="236"/>
      <c r="V177" s="237">
        <v>0</v>
      </c>
      <c r="W177" s="236"/>
    </row>
    <row r="178" spans="1:23" x14ac:dyDescent="0.25">
      <c r="A178" s="234">
        <f t="shared" si="2"/>
        <v>38150</v>
      </c>
      <c r="B178" s="235">
        <v>-19.7</v>
      </c>
      <c r="C178" s="236"/>
      <c r="D178" s="237">
        <v>-26.4</v>
      </c>
      <c r="E178" s="236"/>
      <c r="F178" s="237">
        <v>-30.2</v>
      </c>
      <c r="G178" s="236"/>
      <c r="H178" s="237">
        <v>-39.700000000000003</v>
      </c>
      <c r="I178" s="236"/>
      <c r="J178" s="237">
        <v>-41.2</v>
      </c>
      <c r="K178" s="236"/>
      <c r="L178" s="237">
        <v>-38</v>
      </c>
      <c r="M178" s="238"/>
      <c r="N178" s="239">
        <v>-38</v>
      </c>
      <c r="O178" s="238"/>
      <c r="P178" s="239">
        <v>-38</v>
      </c>
      <c r="Q178" s="238"/>
      <c r="R178" s="239">
        <v>-38</v>
      </c>
      <c r="S178" s="238"/>
      <c r="T178" s="239">
        <v>-38</v>
      </c>
      <c r="U178" s="236"/>
      <c r="V178" s="237">
        <v>0</v>
      </c>
      <c r="W178" s="236"/>
    </row>
    <row r="179" spans="1:23" x14ac:dyDescent="0.25">
      <c r="A179" s="234">
        <f t="shared" si="2"/>
        <v>38151</v>
      </c>
      <c r="B179" s="235">
        <v>-21.2</v>
      </c>
      <c r="C179" s="236"/>
      <c r="D179" s="237">
        <v>-29</v>
      </c>
      <c r="E179" s="236"/>
      <c r="F179" s="237">
        <v>-31.5</v>
      </c>
      <c r="G179" s="236"/>
      <c r="H179" s="237">
        <v>-39.700000000000003</v>
      </c>
      <c r="I179" s="236"/>
      <c r="J179" s="237">
        <v>-41.2</v>
      </c>
      <c r="K179" s="236"/>
      <c r="L179" s="237">
        <v>-40.1</v>
      </c>
      <c r="M179" s="238"/>
      <c r="N179" s="239">
        <v>-40.1</v>
      </c>
      <c r="O179" s="238"/>
      <c r="P179" s="239">
        <v>-40.1</v>
      </c>
      <c r="Q179" s="238"/>
      <c r="R179" s="239">
        <v>-40.1</v>
      </c>
      <c r="S179" s="238"/>
      <c r="T179" s="239">
        <v>-40.1</v>
      </c>
      <c r="U179" s="236"/>
      <c r="V179" s="237">
        <v>0.04</v>
      </c>
      <c r="W179" s="236"/>
    </row>
    <row r="180" spans="1:23" x14ac:dyDescent="0.25">
      <c r="A180" s="234">
        <f t="shared" si="2"/>
        <v>38152</v>
      </c>
      <c r="B180" s="235">
        <v>-22.7</v>
      </c>
      <c r="C180" s="236"/>
      <c r="D180" s="237">
        <v>-30.9</v>
      </c>
      <c r="E180" s="236"/>
      <c r="F180" s="237">
        <v>-32.299999999999997</v>
      </c>
      <c r="G180" s="236"/>
      <c r="H180" s="237">
        <v>-40.4</v>
      </c>
      <c r="I180" s="236"/>
      <c r="J180" s="237">
        <v>-41.2</v>
      </c>
      <c r="K180" s="236"/>
      <c r="L180" s="237">
        <v>-40.1</v>
      </c>
      <c r="M180" s="238"/>
      <c r="N180" s="239">
        <v>-40.1</v>
      </c>
      <c r="O180" s="238"/>
      <c r="P180" s="239">
        <v>-40.1</v>
      </c>
      <c r="Q180" s="238"/>
      <c r="R180" s="239">
        <v>-40.1</v>
      </c>
      <c r="S180" s="238"/>
      <c r="T180" s="239">
        <v>-40.1</v>
      </c>
      <c r="U180" s="236"/>
      <c r="V180" s="237">
        <v>0.17</v>
      </c>
      <c r="W180" s="236"/>
    </row>
    <row r="181" spans="1:23" x14ac:dyDescent="0.25">
      <c r="A181" s="234">
        <f t="shared" si="2"/>
        <v>38153</v>
      </c>
      <c r="B181" s="235">
        <v>-22.4</v>
      </c>
      <c r="C181" s="236"/>
      <c r="D181" s="237">
        <v>-32.1</v>
      </c>
      <c r="E181" s="236"/>
      <c r="F181" s="237">
        <v>-33.200000000000003</v>
      </c>
      <c r="G181" s="236"/>
      <c r="H181" s="237">
        <v>-40.4</v>
      </c>
      <c r="I181" s="236"/>
      <c r="J181" s="237">
        <v>-41.2</v>
      </c>
      <c r="K181" s="236"/>
      <c r="L181" s="237">
        <v>-40.6</v>
      </c>
      <c r="M181" s="238"/>
      <c r="N181" s="239">
        <v>-40.6</v>
      </c>
      <c r="O181" s="238"/>
      <c r="P181" s="239">
        <v>-40.6</v>
      </c>
      <c r="Q181" s="238"/>
      <c r="R181" s="239">
        <v>-40.6</v>
      </c>
      <c r="S181" s="238"/>
      <c r="T181" s="239">
        <v>-40.6</v>
      </c>
      <c r="U181" s="236"/>
      <c r="V181" s="237">
        <v>0.04</v>
      </c>
      <c r="W181" s="236"/>
    </row>
    <row r="182" spans="1:23" x14ac:dyDescent="0.25">
      <c r="A182" s="234">
        <f t="shared" si="2"/>
        <v>38154</v>
      </c>
      <c r="B182" s="235">
        <v>-21.6</v>
      </c>
      <c r="C182" s="236"/>
      <c r="D182" s="237">
        <v>-33.200000000000003</v>
      </c>
      <c r="E182" s="236"/>
      <c r="F182" s="237">
        <v>-34.1</v>
      </c>
      <c r="G182" s="236"/>
      <c r="H182" s="237">
        <v>-40.4</v>
      </c>
      <c r="I182" s="236"/>
      <c r="J182" s="237">
        <v>-41.2</v>
      </c>
      <c r="K182" s="236"/>
      <c r="L182" s="237">
        <v>-40.6</v>
      </c>
      <c r="M182" s="238"/>
      <c r="N182" s="239">
        <v>-40.6</v>
      </c>
      <c r="O182" s="238"/>
      <c r="P182" s="239">
        <v>-40.6</v>
      </c>
      <c r="Q182" s="238"/>
      <c r="R182" s="239">
        <v>-40.6</v>
      </c>
      <c r="S182" s="238"/>
      <c r="T182" s="239">
        <v>-40.6</v>
      </c>
      <c r="U182" s="236"/>
      <c r="V182" s="237">
        <v>0.06</v>
      </c>
      <c r="W182" s="236"/>
    </row>
    <row r="183" spans="1:23" x14ac:dyDescent="0.25">
      <c r="A183" s="234">
        <f t="shared" si="2"/>
        <v>38155</v>
      </c>
      <c r="B183" s="235">
        <v>-22.5</v>
      </c>
      <c r="C183" s="236"/>
      <c r="D183" s="237">
        <v>-34.299999999999997</v>
      </c>
      <c r="E183" s="236"/>
      <c r="F183" s="237">
        <v>-34.9</v>
      </c>
      <c r="G183" s="236"/>
      <c r="H183" s="237">
        <v>-40.4</v>
      </c>
      <c r="I183" s="236"/>
      <c r="J183" s="237">
        <v>-41.2</v>
      </c>
      <c r="K183" s="236"/>
      <c r="L183" s="237">
        <v>-40.700000000000003</v>
      </c>
      <c r="M183" s="238"/>
      <c r="N183" s="239">
        <v>-40.700000000000003</v>
      </c>
      <c r="O183" s="238"/>
      <c r="P183" s="239">
        <v>-40.700000000000003</v>
      </c>
      <c r="Q183" s="238"/>
      <c r="R183" s="239">
        <v>-40.700000000000003</v>
      </c>
      <c r="S183" s="238"/>
      <c r="T183" s="239">
        <v>-40.700000000000003</v>
      </c>
      <c r="U183" s="236"/>
      <c r="V183" s="237">
        <v>0</v>
      </c>
      <c r="W183" s="236"/>
    </row>
    <row r="184" spans="1:23" x14ac:dyDescent="0.25">
      <c r="A184" s="234">
        <f t="shared" si="2"/>
        <v>38156</v>
      </c>
      <c r="B184" s="235">
        <v>-24</v>
      </c>
      <c r="C184" s="236"/>
      <c r="D184" s="237">
        <v>-35.1</v>
      </c>
      <c r="E184" s="236"/>
      <c r="F184" s="237">
        <v>-35.799999999999997</v>
      </c>
      <c r="G184" s="236"/>
      <c r="H184" s="237">
        <v>-40.4</v>
      </c>
      <c r="I184" s="236"/>
      <c r="J184" s="237">
        <v>-41.2</v>
      </c>
      <c r="K184" s="236"/>
      <c r="L184" s="237">
        <v>-40.700000000000003</v>
      </c>
      <c r="M184" s="238"/>
      <c r="N184" s="239">
        <v>-40.700000000000003</v>
      </c>
      <c r="O184" s="238"/>
      <c r="P184" s="239">
        <v>-40.700000000000003</v>
      </c>
      <c r="Q184" s="238"/>
      <c r="R184" s="239">
        <v>-40.700000000000003</v>
      </c>
      <c r="S184" s="238"/>
      <c r="T184" s="239">
        <v>-40.700000000000003</v>
      </c>
      <c r="U184" s="236"/>
      <c r="V184" s="237">
        <v>0</v>
      </c>
      <c r="W184" s="236"/>
    </row>
    <row r="185" spans="1:23" x14ac:dyDescent="0.25">
      <c r="A185" s="234">
        <f t="shared" si="2"/>
        <v>38157</v>
      </c>
      <c r="B185" s="235">
        <v>-25.3</v>
      </c>
      <c r="C185" s="236"/>
      <c r="D185" s="237">
        <v>-36.1</v>
      </c>
      <c r="E185" s="236"/>
      <c r="F185" s="237">
        <v>-36.5</v>
      </c>
      <c r="G185" s="236"/>
      <c r="H185" s="237">
        <v>-40.4</v>
      </c>
      <c r="I185" s="236"/>
      <c r="J185" s="237">
        <v>-41.3</v>
      </c>
      <c r="K185" s="236"/>
      <c r="L185" s="237">
        <v>-40.700000000000003</v>
      </c>
      <c r="M185" s="238"/>
      <c r="N185" s="239">
        <v>-40.700000000000003</v>
      </c>
      <c r="O185" s="238"/>
      <c r="P185" s="239">
        <v>-40.700000000000003</v>
      </c>
      <c r="Q185" s="238"/>
      <c r="R185" s="239">
        <v>-40.700000000000003</v>
      </c>
      <c r="S185" s="238"/>
      <c r="T185" s="239">
        <v>-40.700000000000003</v>
      </c>
      <c r="U185" s="236"/>
      <c r="V185" s="237">
        <v>0.99</v>
      </c>
      <c r="W185" s="236"/>
    </row>
    <row r="186" spans="1:23" x14ac:dyDescent="0.25">
      <c r="A186" s="234">
        <f t="shared" si="2"/>
        <v>38158</v>
      </c>
      <c r="B186" s="235">
        <v>-26</v>
      </c>
      <c r="C186" s="236"/>
      <c r="D186" s="237">
        <v>-17.600000000000001</v>
      </c>
      <c r="E186" s="236"/>
      <c r="F186" s="237">
        <v>-25.8</v>
      </c>
      <c r="G186" s="236"/>
      <c r="H186" s="237">
        <v>-39.700000000000003</v>
      </c>
      <c r="I186" s="236"/>
      <c r="J186" s="237">
        <v>-41.2</v>
      </c>
      <c r="K186" s="236"/>
      <c r="L186" s="237">
        <v>-39.799999999999997</v>
      </c>
      <c r="M186" s="238"/>
      <c r="N186" s="239">
        <v>-39.799999999999997</v>
      </c>
      <c r="O186" s="238"/>
      <c r="P186" s="239">
        <v>-39.799999999999997</v>
      </c>
      <c r="Q186" s="238"/>
      <c r="R186" s="239">
        <v>-39.799999999999997</v>
      </c>
      <c r="S186" s="238"/>
      <c r="T186" s="239">
        <v>-39.799999999999997</v>
      </c>
      <c r="U186" s="236"/>
      <c r="V186" s="237">
        <v>0.01</v>
      </c>
      <c r="W186" s="236"/>
    </row>
    <row r="187" spans="1:23" x14ac:dyDescent="0.25">
      <c r="A187" s="234">
        <f t="shared" si="2"/>
        <v>38159</v>
      </c>
      <c r="B187" s="235">
        <v>-26.6</v>
      </c>
      <c r="C187" s="236"/>
      <c r="D187" s="237">
        <v>-22.1</v>
      </c>
      <c r="E187" s="236"/>
      <c r="F187" s="237">
        <v>-28</v>
      </c>
      <c r="G187" s="236"/>
      <c r="H187" s="237">
        <v>-40.4</v>
      </c>
      <c r="I187" s="236"/>
      <c r="J187" s="237">
        <v>-41.2</v>
      </c>
      <c r="K187" s="236"/>
      <c r="L187" s="237">
        <v>-40</v>
      </c>
      <c r="M187" s="238"/>
      <c r="N187" s="239">
        <v>-40</v>
      </c>
      <c r="O187" s="238"/>
      <c r="P187" s="239">
        <v>-40</v>
      </c>
      <c r="Q187" s="238"/>
      <c r="R187" s="239">
        <v>-40</v>
      </c>
      <c r="S187" s="238"/>
      <c r="T187" s="239">
        <v>-40</v>
      </c>
      <c r="U187" s="236"/>
      <c r="V187" s="237">
        <v>0.9</v>
      </c>
      <c r="W187" s="236"/>
    </row>
    <row r="188" spans="1:23" x14ac:dyDescent="0.25">
      <c r="A188" s="234">
        <f t="shared" si="2"/>
        <v>38160</v>
      </c>
      <c r="B188" s="235">
        <v>-27.2</v>
      </c>
      <c r="C188" s="236"/>
      <c r="D188" s="237">
        <v>-15.4</v>
      </c>
      <c r="E188" s="236"/>
      <c r="F188" s="237">
        <v>-24.5</v>
      </c>
      <c r="G188" s="236"/>
      <c r="H188" s="237">
        <v>-39.299999999999997</v>
      </c>
      <c r="I188" s="236"/>
      <c r="J188" s="237">
        <v>-41.2</v>
      </c>
      <c r="K188" s="236"/>
      <c r="L188" s="237">
        <v>-28.1</v>
      </c>
      <c r="M188" s="238"/>
      <c r="N188" s="239">
        <v>-28.1</v>
      </c>
      <c r="O188" s="238"/>
      <c r="P188" s="239">
        <v>-28.1</v>
      </c>
      <c r="Q188" s="238"/>
      <c r="R188" s="239">
        <v>-28.1</v>
      </c>
      <c r="S188" s="238"/>
      <c r="T188" s="239">
        <v>-28.1</v>
      </c>
      <c r="U188" s="236"/>
      <c r="V188" s="237">
        <v>0.48</v>
      </c>
      <c r="W188" s="236"/>
    </row>
    <row r="189" spans="1:23" x14ac:dyDescent="0.25">
      <c r="A189" s="234">
        <f t="shared" si="2"/>
        <v>38161</v>
      </c>
      <c r="B189" s="235">
        <v>-27.9</v>
      </c>
      <c r="C189" s="236"/>
      <c r="D189" s="237">
        <v>-11.5</v>
      </c>
      <c r="E189" s="236"/>
      <c r="F189" s="237">
        <v>-20.3</v>
      </c>
      <c r="G189" s="236"/>
      <c r="H189" s="237">
        <v>-38.200000000000003</v>
      </c>
      <c r="I189" s="236"/>
      <c r="J189" s="237">
        <v>-41.1</v>
      </c>
      <c r="K189" s="236"/>
      <c r="L189" s="237">
        <v>-20</v>
      </c>
      <c r="M189" s="238"/>
      <c r="N189" s="239">
        <v>-20</v>
      </c>
      <c r="O189" s="238"/>
      <c r="P189" s="239">
        <v>-20</v>
      </c>
      <c r="Q189" s="238"/>
      <c r="R189" s="239">
        <v>-20</v>
      </c>
      <c r="S189" s="238"/>
      <c r="T189" s="239">
        <v>-20</v>
      </c>
      <c r="U189" s="236"/>
      <c r="V189" s="237">
        <v>1.45</v>
      </c>
      <c r="W189" s="236"/>
    </row>
    <row r="190" spans="1:23" x14ac:dyDescent="0.25">
      <c r="A190" s="234">
        <f t="shared" si="2"/>
        <v>38162</v>
      </c>
      <c r="B190" s="235">
        <v>-28.8</v>
      </c>
      <c r="C190" s="236"/>
      <c r="D190" s="237">
        <v>-0.1</v>
      </c>
      <c r="E190" s="236"/>
      <c r="F190" s="237">
        <v>-1.7</v>
      </c>
      <c r="G190" s="236"/>
      <c r="H190" s="237">
        <v>-8.9</v>
      </c>
      <c r="I190" s="236"/>
      <c r="J190" s="237">
        <v>-10.4</v>
      </c>
      <c r="K190" s="236"/>
      <c r="L190" s="237">
        <v>3.3</v>
      </c>
      <c r="M190" s="238"/>
      <c r="N190" s="239">
        <v>3.3</v>
      </c>
      <c r="O190" s="238"/>
      <c r="P190" s="239">
        <v>3.3</v>
      </c>
      <c r="Q190" s="238"/>
      <c r="R190" s="239">
        <v>3.3</v>
      </c>
      <c r="S190" s="238"/>
      <c r="T190" s="239">
        <v>3.3</v>
      </c>
      <c r="U190" s="236"/>
      <c r="V190" s="237">
        <v>0.16</v>
      </c>
      <c r="W190" s="236"/>
    </row>
    <row r="191" spans="1:23" x14ac:dyDescent="0.25">
      <c r="A191" s="234">
        <f t="shared" si="2"/>
        <v>38163</v>
      </c>
      <c r="B191" s="235">
        <v>-29.3</v>
      </c>
      <c r="C191" s="236"/>
      <c r="D191" s="237">
        <v>-0.3</v>
      </c>
      <c r="E191" s="236"/>
      <c r="F191" s="237">
        <v>-2.4</v>
      </c>
      <c r="G191" s="236"/>
      <c r="H191" s="237">
        <v>-15.3</v>
      </c>
      <c r="I191" s="236"/>
      <c r="J191" s="237">
        <v>-13.6</v>
      </c>
      <c r="K191" s="236"/>
      <c r="L191" s="237">
        <v>3.5</v>
      </c>
      <c r="M191" s="238"/>
      <c r="N191" s="239">
        <v>3.5</v>
      </c>
      <c r="O191" s="238"/>
      <c r="P191" s="239">
        <v>3.5</v>
      </c>
      <c r="Q191" s="238"/>
      <c r="R191" s="239">
        <v>3.5</v>
      </c>
      <c r="S191" s="238"/>
      <c r="T191" s="239">
        <v>3.5</v>
      </c>
      <c r="U191" s="236"/>
      <c r="V191" s="237">
        <v>0.28000000000000003</v>
      </c>
      <c r="W191" s="236"/>
    </row>
    <row r="192" spans="1:23" x14ac:dyDescent="0.25">
      <c r="A192" s="234">
        <f t="shared" si="2"/>
        <v>38164</v>
      </c>
      <c r="B192" s="235">
        <v>-30</v>
      </c>
      <c r="C192" s="236"/>
      <c r="D192" s="237">
        <v>0.8</v>
      </c>
      <c r="E192" s="236"/>
      <c r="F192" s="237">
        <v>-1.9</v>
      </c>
      <c r="G192" s="236"/>
      <c r="H192" s="237">
        <v>-14.3</v>
      </c>
      <c r="I192" s="236"/>
      <c r="J192" s="237">
        <v>-7.7</v>
      </c>
      <c r="K192" s="236"/>
      <c r="L192" s="237">
        <v>3.5</v>
      </c>
      <c r="M192" s="238"/>
      <c r="N192" s="239">
        <v>3.5</v>
      </c>
      <c r="O192" s="238"/>
      <c r="P192" s="239">
        <v>3.5</v>
      </c>
      <c r="Q192" s="238"/>
      <c r="R192" s="239">
        <v>3.5</v>
      </c>
      <c r="S192" s="238"/>
      <c r="T192" s="239">
        <v>3.5</v>
      </c>
      <c r="U192" s="236"/>
      <c r="V192" s="237">
        <v>0.08</v>
      </c>
      <c r="W192" s="236"/>
    </row>
    <row r="193" spans="1:23" x14ac:dyDescent="0.25">
      <c r="A193" s="234">
        <f t="shared" si="2"/>
        <v>38165</v>
      </c>
      <c r="B193" s="235">
        <v>-26.4</v>
      </c>
      <c r="C193" s="236"/>
      <c r="D193" s="237">
        <v>-1.1000000000000001</v>
      </c>
      <c r="E193" s="236"/>
      <c r="F193" s="237">
        <v>-4.2</v>
      </c>
      <c r="G193" s="236"/>
      <c r="H193" s="237">
        <v>-18.100000000000001</v>
      </c>
      <c r="I193" s="236"/>
      <c r="J193" s="237">
        <v>-13.7</v>
      </c>
      <c r="K193" s="236"/>
      <c r="L193" s="237">
        <v>3</v>
      </c>
      <c r="M193" s="238"/>
      <c r="N193" s="239">
        <v>3</v>
      </c>
      <c r="O193" s="238"/>
      <c r="P193" s="239">
        <v>3</v>
      </c>
      <c r="Q193" s="238"/>
      <c r="R193" s="239">
        <v>3</v>
      </c>
      <c r="S193" s="238"/>
      <c r="T193" s="239">
        <v>3</v>
      </c>
      <c r="U193" s="236"/>
      <c r="V193" s="237">
        <v>0.25</v>
      </c>
      <c r="W193" s="236"/>
    </row>
    <row r="194" spans="1:23" x14ac:dyDescent="0.25">
      <c r="A194" s="234">
        <f t="shared" si="2"/>
        <v>38166</v>
      </c>
      <c r="B194" s="235">
        <v>-28.1</v>
      </c>
      <c r="C194" s="236"/>
      <c r="D194" s="237">
        <v>1.2</v>
      </c>
      <c r="E194" s="236"/>
      <c r="F194" s="237">
        <v>-1.6</v>
      </c>
      <c r="G194" s="236"/>
      <c r="H194" s="237">
        <v>-19.100000000000001</v>
      </c>
      <c r="I194" s="236"/>
      <c r="J194" s="237">
        <v>-11</v>
      </c>
      <c r="K194" s="236"/>
      <c r="L194" s="237">
        <v>3.5</v>
      </c>
      <c r="M194" s="238"/>
      <c r="N194" s="239">
        <v>3.5</v>
      </c>
      <c r="O194" s="238"/>
      <c r="P194" s="239">
        <v>3.5</v>
      </c>
      <c r="Q194" s="238"/>
      <c r="R194" s="239">
        <v>3.5</v>
      </c>
      <c r="S194" s="238"/>
      <c r="T194" s="239">
        <v>3.5</v>
      </c>
      <c r="U194" s="236"/>
      <c r="V194" s="237">
        <v>0</v>
      </c>
      <c r="W194" s="236"/>
    </row>
    <row r="195" spans="1:23" x14ac:dyDescent="0.25">
      <c r="A195" s="234">
        <f t="shared" si="2"/>
        <v>38167</v>
      </c>
      <c r="B195" s="235">
        <v>-23.4</v>
      </c>
      <c r="C195" s="236"/>
      <c r="D195" s="237">
        <v>-1.3</v>
      </c>
      <c r="E195" s="236"/>
      <c r="F195" s="237">
        <v>-4.3</v>
      </c>
      <c r="G195" s="236"/>
      <c r="H195" s="237">
        <v>-21.4</v>
      </c>
      <c r="I195" s="236"/>
      <c r="J195" s="237">
        <v>-16</v>
      </c>
      <c r="K195" s="236"/>
      <c r="L195" s="237">
        <v>3.1</v>
      </c>
      <c r="M195" s="238"/>
      <c r="N195" s="239">
        <v>3.1</v>
      </c>
      <c r="O195" s="238"/>
      <c r="P195" s="239">
        <v>3.1</v>
      </c>
      <c r="Q195" s="238"/>
      <c r="R195" s="239">
        <v>3.1</v>
      </c>
      <c r="S195" s="238"/>
      <c r="T195" s="239">
        <v>3.1</v>
      </c>
      <c r="U195" s="236"/>
      <c r="V195" s="237">
        <v>0</v>
      </c>
      <c r="W195" s="236"/>
    </row>
    <row r="196" spans="1:23" x14ac:dyDescent="0.25">
      <c r="A196" s="234">
        <f t="shared" si="2"/>
        <v>38168</v>
      </c>
      <c r="B196" s="235">
        <v>-25.3</v>
      </c>
      <c r="C196" s="236"/>
      <c r="D196" s="237">
        <v>-3.6</v>
      </c>
      <c r="E196" s="236"/>
      <c r="F196" s="237">
        <v>-10.4</v>
      </c>
      <c r="G196" s="236"/>
      <c r="H196" s="237">
        <v>-23</v>
      </c>
      <c r="I196" s="236"/>
      <c r="J196" s="237">
        <v>-21.5</v>
      </c>
      <c r="K196" s="236"/>
      <c r="L196" s="237">
        <v>2</v>
      </c>
      <c r="M196" s="238"/>
      <c r="N196" s="239">
        <v>2</v>
      </c>
      <c r="O196" s="238"/>
      <c r="P196" s="239">
        <v>2</v>
      </c>
      <c r="Q196" s="238"/>
      <c r="R196" s="239">
        <v>2</v>
      </c>
      <c r="S196" s="238"/>
      <c r="T196" s="239">
        <v>2</v>
      </c>
      <c r="U196" s="236"/>
      <c r="V196" s="237">
        <v>0.3</v>
      </c>
      <c r="W196" s="236"/>
    </row>
    <row r="197" spans="1:23" x14ac:dyDescent="0.25">
      <c r="A197" s="234">
        <f t="shared" si="2"/>
        <v>38169</v>
      </c>
      <c r="B197" s="235">
        <v>-26.4</v>
      </c>
      <c r="C197" s="236"/>
      <c r="D197" s="237">
        <v>-0.5</v>
      </c>
      <c r="E197" s="236"/>
      <c r="F197" s="237">
        <v>-6</v>
      </c>
      <c r="G197" s="236"/>
      <c r="H197" s="237">
        <v>-23.5</v>
      </c>
      <c r="I197" s="236"/>
      <c r="J197" s="237">
        <v>-20.6</v>
      </c>
      <c r="K197" s="236"/>
      <c r="L197" s="237">
        <v>3.2</v>
      </c>
      <c r="M197" s="238"/>
      <c r="N197" s="239">
        <v>3.2</v>
      </c>
      <c r="O197" s="238"/>
      <c r="P197" s="239">
        <v>3.2</v>
      </c>
      <c r="Q197" s="238"/>
      <c r="R197" s="239">
        <v>3.2</v>
      </c>
      <c r="S197" s="238"/>
      <c r="T197" s="239">
        <v>3.2</v>
      </c>
      <c r="U197" s="236"/>
      <c r="V197" s="237">
        <v>0.01</v>
      </c>
      <c r="W197" s="236"/>
    </row>
    <row r="198" spans="1:23" x14ac:dyDescent="0.25">
      <c r="A198" s="234">
        <f t="shared" si="2"/>
        <v>38170</v>
      </c>
      <c r="B198" s="235">
        <v>-27.2</v>
      </c>
      <c r="C198" s="236"/>
      <c r="D198" s="237">
        <v>-3.2</v>
      </c>
      <c r="E198" s="236"/>
      <c r="F198" s="237">
        <v>-8.6999999999999993</v>
      </c>
      <c r="G198" s="236"/>
      <c r="H198" s="237">
        <v>-24.3</v>
      </c>
      <c r="I198" s="236"/>
      <c r="J198" s="237">
        <v>-21.2</v>
      </c>
      <c r="K198" s="236"/>
      <c r="L198" s="237">
        <v>3.6</v>
      </c>
      <c r="M198" s="238"/>
      <c r="N198" s="239">
        <v>3.6</v>
      </c>
      <c r="O198" s="238"/>
      <c r="P198" s="239">
        <v>3.6</v>
      </c>
      <c r="Q198" s="238"/>
      <c r="R198" s="239">
        <v>3.6</v>
      </c>
      <c r="S198" s="238"/>
      <c r="T198" s="239">
        <v>3.6</v>
      </c>
      <c r="U198" s="236"/>
      <c r="V198" s="237">
        <v>7.0000000000000007E-2</v>
      </c>
      <c r="W198" s="236"/>
    </row>
    <row r="199" spans="1:23" x14ac:dyDescent="0.25">
      <c r="A199" s="234">
        <f t="shared" si="2"/>
        <v>38171</v>
      </c>
      <c r="B199" s="235">
        <v>-28.5</v>
      </c>
      <c r="C199" s="236"/>
      <c r="D199" s="237">
        <v>-5.5</v>
      </c>
      <c r="E199" s="236"/>
      <c r="F199" s="237">
        <v>-10.8</v>
      </c>
      <c r="G199" s="236"/>
      <c r="H199" s="237">
        <v>-25</v>
      </c>
      <c r="I199" s="236"/>
      <c r="J199" s="237">
        <v>-23.7</v>
      </c>
      <c r="K199" s="236"/>
      <c r="L199" s="237">
        <v>3.5</v>
      </c>
      <c r="M199" s="238"/>
      <c r="N199" s="239">
        <v>3.5</v>
      </c>
      <c r="O199" s="238"/>
      <c r="P199" s="239">
        <v>3.5</v>
      </c>
      <c r="Q199" s="238"/>
      <c r="R199" s="239">
        <v>3.5</v>
      </c>
      <c r="S199" s="238"/>
      <c r="T199" s="239">
        <v>3.5</v>
      </c>
      <c r="U199" s="236"/>
      <c r="V199" s="237">
        <v>0.02</v>
      </c>
      <c r="W199" s="236"/>
    </row>
    <row r="200" spans="1:23" x14ac:dyDescent="0.25">
      <c r="A200" s="234">
        <f t="shared" si="2"/>
        <v>38172</v>
      </c>
      <c r="B200" s="235">
        <v>-27.5</v>
      </c>
      <c r="C200" s="236"/>
      <c r="D200" s="237">
        <v>-7.5</v>
      </c>
      <c r="E200" s="236"/>
      <c r="F200" s="237">
        <v>-12.5</v>
      </c>
      <c r="G200" s="236"/>
      <c r="H200" s="237">
        <v>-25.2</v>
      </c>
      <c r="I200" s="236"/>
      <c r="J200" s="237">
        <v>-25.8</v>
      </c>
      <c r="K200" s="236"/>
      <c r="L200" s="237">
        <v>3.2</v>
      </c>
      <c r="M200" s="238"/>
      <c r="N200" s="239">
        <v>3.2</v>
      </c>
      <c r="O200" s="238"/>
      <c r="P200" s="239">
        <v>3.2</v>
      </c>
      <c r="Q200" s="238"/>
      <c r="R200" s="239">
        <v>3.2</v>
      </c>
      <c r="S200" s="238"/>
      <c r="T200" s="239">
        <v>3.2</v>
      </c>
      <c r="U200" s="236"/>
      <c r="V200" s="237">
        <v>0.31</v>
      </c>
      <c r="W200" s="236"/>
    </row>
    <row r="201" spans="1:23" x14ac:dyDescent="0.25">
      <c r="A201" s="234">
        <f t="shared" si="2"/>
        <v>38173</v>
      </c>
      <c r="B201" s="235">
        <v>-22.4</v>
      </c>
      <c r="C201" s="236"/>
      <c r="D201" s="237">
        <v>-4.5</v>
      </c>
      <c r="E201" s="236"/>
      <c r="F201" s="237">
        <v>-11.9</v>
      </c>
      <c r="G201" s="236"/>
      <c r="H201" s="237">
        <v>-26.5</v>
      </c>
      <c r="I201" s="236"/>
      <c r="J201" s="237">
        <v>-26.6</v>
      </c>
      <c r="K201" s="236"/>
      <c r="L201" s="237">
        <v>3.5</v>
      </c>
      <c r="M201" s="238"/>
      <c r="N201" s="239">
        <v>3.5</v>
      </c>
      <c r="O201" s="238"/>
      <c r="P201" s="239">
        <v>3.5</v>
      </c>
      <c r="Q201" s="238"/>
      <c r="R201" s="239">
        <v>3.5</v>
      </c>
      <c r="S201" s="238"/>
      <c r="T201" s="239">
        <v>3.5</v>
      </c>
      <c r="U201" s="236"/>
      <c r="V201" s="237">
        <v>0.01</v>
      </c>
      <c r="W201" s="236"/>
    </row>
    <row r="202" spans="1:23" x14ac:dyDescent="0.25">
      <c r="A202" s="234">
        <f t="shared" si="2"/>
        <v>38174</v>
      </c>
      <c r="B202" s="235">
        <v>-23</v>
      </c>
      <c r="C202" s="236"/>
      <c r="D202" s="237">
        <v>-8.1</v>
      </c>
      <c r="E202" s="236"/>
      <c r="F202" s="237">
        <v>-13</v>
      </c>
      <c r="G202" s="236"/>
      <c r="H202" s="237">
        <v>-27.5</v>
      </c>
      <c r="I202" s="236"/>
      <c r="J202" s="237">
        <v>-27.2</v>
      </c>
      <c r="K202" s="236"/>
      <c r="L202" s="237">
        <v>3</v>
      </c>
      <c r="M202" s="238"/>
      <c r="N202" s="239">
        <v>3</v>
      </c>
      <c r="O202" s="238"/>
      <c r="P202" s="239">
        <v>3</v>
      </c>
      <c r="Q202" s="238"/>
      <c r="R202" s="239">
        <v>3</v>
      </c>
      <c r="S202" s="238"/>
      <c r="T202" s="239">
        <v>3</v>
      </c>
      <c r="U202" s="236"/>
      <c r="V202" s="237">
        <v>0</v>
      </c>
      <c r="W202" s="236"/>
    </row>
    <row r="203" spans="1:23" x14ac:dyDescent="0.25">
      <c r="A203" s="234">
        <f t="shared" si="2"/>
        <v>38175</v>
      </c>
      <c r="B203" s="235">
        <v>-25</v>
      </c>
      <c r="C203" s="236"/>
      <c r="D203" s="237">
        <v>-10</v>
      </c>
      <c r="E203" s="236"/>
      <c r="F203" s="237">
        <v>-15.1</v>
      </c>
      <c r="G203" s="236"/>
      <c r="H203" s="237">
        <v>-28.5</v>
      </c>
      <c r="I203" s="236"/>
      <c r="J203" s="237">
        <v>-28.4</v>
      </c>
      <c r="K203" s="236"/>
      <c r="L203" s="237">
        <v>0.7</v>
      </c>
      <c r="M203" s="238"/>
      <c r="N203" s="239">
        <v>0.7</v>
      </c>
      <c r="O203" s="238"/>
      <c r="P203" s="239">
        <v>0.7</v>
      </c>
      <c r="Q203" s="238"/>
      <c r="R203" s="239">
        <v>0.7</v>
      </c>
      <c r="S203" s="238"/>
      <c r="T203" s="239">
        <v>0.7</v>
      </c>
      <c r="U203" s="236"/>
      <c r="V203" s="237">
        <v>0</v>
      </c>
      <c r="W203" s="236"/>
    </row>
    <row r="204" spans="1:23" x14ac:dyDescent="0.25">
      <c r="A204" s="234">
        <f t="shared" si="2"/>
        <v>38176</v>
      </c>
      <c r="B204" s="235">
        <v>-26.6</v>
      </c>
      <c r="C204" s="236"/>
      <c r="D204" s="237">
        <v>-12</v>
      </c>
      <c r="E204" s="236"/>
      <c r="F204" s="237">
        <v>-17.100000000000001</v>
      </c>
      <c r="G204" s="236"/>
      <c r="H204" s="237">
        <v>-29.4</v>
      </c>
      <c r="I204" s="236"/>
      <c r="J204" s="237">
        <v>-30.1</v>
      </c>
      <c r="K204" s="236"/>
      <c r="L204" s="237">
        <v>-4</v>
      </c>
      <c r="M204" s="238"/>
      <c r="N204" s="239">
        <v>-4</v>
      </c>
      <c r="O204" s="238"/>
      <c r="P204" s="239">
        <v>-4</v>
      </c>
      <c r="Q204" s="238"/>
      <c r="R204" s="239">
        <v>-4</v>
      </c>
      <c r="S204" s="238"/>
      <c r="T204" s="239">
        <v>-4</v>
      </c>
      <c r="U204" s="236"/>
      <c r="V204" s="237">
        <v>0</v>
      </c>
      <c r="W204" s="236"/>
    </row>
    <row r="205" spans="1:23" x14ac:dyDescent="0.25">
      <c r="A205" s="234">
        <f t="shared" si="2"/>
        <v>38177</v>
      </c>
      <c r="B205" s="235">
        <v>-28</v>
      </c>
      <c r="C205" s="236"/>
      <c r="D205" s="237">
        <v>-14.3</v>
      </c>
      <c r="E205" s="236"/>
      <c r="F205" s="237">
        <v>-19.5</v>
      </c>
      <c r="G205" s="236"/>
      <c r="H205" s="237">
        <v>-30.5</v>
      </c>
      <c r="I205" s="236"/>
      <c r="J205" s="237">
        <v>-32.299999999999997</v>
      </c>
      <c r="K205" s="236"/>
      <c r="L205" s="237">
        <v>-7.4</v>
      </c>
      <c r="M205" s="238"/>
      <c r="N205" s="239">
        <v>-7.4</v>
      </c>
      <c r="O205" s="238"/>
      <c r="P205" s="239">
        <v>-7.4</v>
      </c>
      <c r="Q205" s="238"/>
      <c r="R205" s="239">
        <v>-7.4</v>
      </c>
      <c r="S205" s="238"/>
      <c r="T205" s="239">
        <v>-7.4</v>
      </c>
      <c r="U205" s="236"/>
      <c r="V205" s="237">
        <v>0</v>
      </c>
      <c r="W205" s="236"/>
    </row>
    <row r="206" spans="1:23" x14ac:dyDescent="0.25">
      <c r="A206" s="234">
        <f t="shared" si="2"/>
        <v>38178</v>
      </c>
      <c r="B206" s="235">
        <v>-29</v>
      </c>
      <c r="C206" s="236"/>
      <c r="D206" s="237">
        <v>-16.7</v>
      </c>
      <c r="E206" s="236"/>
      <c r="F206" s="237">
        <v>-21.2</v>
      </c>
      <c r="G206" s="236"/>
      <c r="H206" s="237">
        <v>-31.5</v>
      </c>
      <c r="I206" s="236"/>
      <c r="J206" s="237">
        <v>-34.1</v>
      </c>
      <c r="K206" s="236"/>
      <c r="L206" s="237">
        <v>-10</v>
      </c>
      <c r="M206" s="238"/>
      <c r="N206" s="239">
        <v>-10</v>
      </c>
      <c r="O206" s="238"/>
      <c r="P206" s="239">
        <v>-10</v>
      </c>
      <c r="Q206" s="238"/>
      <c r="R206" s="239">
        <v>-10</v>
      </c>
      <c r="S206" s="238"/>
      <c r="T206" s="239">
        <v>-10</v>
      </c>
      <c r="U206" s="236"/>
      <c r="V206" s="237">
        <v>0</v>
      </c>
      <c r="W206" s="236"/>
    </row>
    <row r="207" spans="1:23" x14ac:dyDescent="0.25">
      <c r="A207" s="234">
        <f t="shared" si="2"/>
        <v>38179</v>
      </c>
      <c r="B207" s="235">
        <v>-30.5</v>
      </c>
      <c r="C207" s="236"/>
      <c r="D207" s="237">
        <v>-18.8</v>
      </c>
      <c r="E207" s="236"/>
      <c r="F207" s="237">
        <v>-22.4</v>
      </c>
      <c r="G207" s="236"/>
      <c r="H207" s="237">
        <v>-32.5</v>
      </c>
      <c r="I207" s="236"/>
      <c r="J207" s="237">
        <v>-35.700000000000003</v>
      </c>
      <c r="K207" s="236"/>
      <c r="L207" s="237">
        <v>-13.9</v>
      </c>
      <c r="M207" s="238"/>
      <c r="N207" s="239">
        <v>-13.9</v>
      </c>
      <c r="O207" s="238"/>
      <c r="P207" s="239">
        <v>-13.9</v>
      </c>
      <c r="Q207" s="238"/>
      <c r="R207" s="239">
        <v>-13.9</v>
      </c>
      <c r="S207" s="238"/>
      <c r="T207" s="239">
        <v>-13.9</v>
      </c>
      <c r="U207" s="236"/>
      <c r="V207" s="237">
        <v>0.01</v>
      </c>
      <c r="W207" s="236"/>
    </row>
    <row r="208" spans="1:23" x14ac:dyDescent="0.25">
      <c r="A208" s="234">
        <f t="shared" ref="A208:A271" si="3">A207+1</f>
        <v>38180</v>
      </c>
      <c r="B208" s="235">
        <v>-28.6</v>
      </c>
      <c r="C208" s="236"/>
      <c r="D208" s="237">
        <v>-20.6</v>
      </c>
      <c r="E208" s="236"/>
      <c r="F208" s="237">
        <v>-23.5</v>
      </c>
      <c r="G208" s="236"/>
      <c r="H208" s="237">
        <v>-33.4</v>
      </c>
      <c r="I208" s="236"/>
      <c r="J208" s="237">
        <v>-36.9</v>
      </c>
      <c r="K208" s="236"/>
      <c r="L208" s="237">
        <v>-16.2</v>
      </c>
      <c r="M208" s="238"/>
      <c r="N208" s="239">
        <v>-16.2</v>
      </c>
      <c r="O208" s="238"/>
      <c r="P208" s="239">
        <v>-16.2</v>
      </c>
      <c r="Q208" s="238"/>
      <c r="R208" s="239">
        <v>-16.2</v>
      </c>
      <c r="S208" s="238"/>
      <c r="T208" s="239">
        <v>-16.2</v>
      </c>
      <c r="U208" s="236"/>
      <c r="V208" s="237">
        <v>0.01</v>
      </c>
      <c r="W208" s="236"/>
    </row>
    <row r="209" spans="1:23" x14ac:dyDescent="0.25">
      <c r="A209" s="234">
        <f t="shared" si="3"/>
        <v>38181</v>
      </c>
      <c r="B209" s="235">
        <v>-29.4</v>
      </c>
      <c r="C209" s="236"/>
      <c r="D209" s="237">
        <v>-22.1</v>
      </c>
      <c r="E209" s="236"/>
      <c r="F209" s="237">
        <v>-24.4</v>
      </c>
      <c r="G209" s="236"/>
      <c r="H209" s="237">
        <v>-34.299999999999997</v>
      </c>
      <c r="I209" s="236"/>
      <c r="J209" s="237">
        <v>-37.700000000000003</v>
      </c>
      <c r="K209" s="236"/>
      <c r="L209" s="237">
        <v>-17.399999999999999</v>
      </c>
      <c r="M209" s="238"/>
      <c r="N209" s="239">
        <v>-17.399999999999999</v>
      </c>
      <c r="O209" s="238"/>
      <c r="P209" s="239">
        <v>-17.399999999999999</v>
      </c>
      <c r="Q209" s="238"/>
      <c r="R209" s="239">
        <v>-17.399999999999999</v>
      </c>
      <c r="S209" s="238"/>
      <c r="T209" s="239">
        <v>-17.399999999999999</v>
      </c>
      <c r="U209" s="236"/>
      <c r="V209" s="237">
        <v>0</v>
      </c>
      <c r="W209" s="236"/>
    </row>
    <row r="210" spans="1:23" x14ac:dyDescent="0.25">
      <c r="A210" s="234">
        <f t="shared" si="3"/>
        <v>38182</v>
      </c>
      <c r="B210" s="235">
        <v>-30.7</v>
      </c>
      <c r="C210" s="236"/>
      <c r="D210" s="237">
        <v>-23.3</v>
      </c>
      <c r="E210" s="236"/>
      <c r="F210" s="237">
        <v>-25</v>
      </c>
      <c r="G210" s="236"/>
      <c r="H210" s="237">
        <v>-35.299999999999997</v>
      </c>
      <c r="I210" s="236"/>
      <c r="J210" s="237">
        <v>-38.700000000000003</v>
      </c>
      <c r="K210" s="236"/>
      <c r="L210" s="237">
        <v>-18.5</v>
      </c>
      <c r="M210" s="238"/>
      <c r="N210" s="239">
        <v>-18.5</v>
      </c>
      <c r="O210" s="238"/>
      <c r="P210" s="239">
        <v>-18.5</v>
      </c>
      <c r="Q210" s="238"/>
      <c r="R210" s="239">
        <v>-18.5</v>
      </c>
      <c r="S210" s="238"/>
      <c r="T210" s="239">
        <v>-18.5</v>
      </c>
      <c r="U210" s="236"/>
      <c r="V210" s="237">
        <v>0</v>
      </c>
      <c r="W210" s="236"/>
    </row>
    <row r="211" spans="1:23" x14ac:dyDescent="0.25">
      <c r="A211" s="234">
        <f t="shared" si="3"/>
        <v>38183</v>
      </c>
      <c r="B211" s="235">
        <v>-31.6</v>
      </c>
      <c r="C211" s="236"/>
      <c r="D211" s="237">
        <v>-24.6</v>
      </c>
      <c r="E211" s="236"/>
      <c r="F211" s="237">
        <v>-25.8</v>
      </c>
      <c r="G211" s="236"/>
      <c r="H211" s="237">
        <v>-36.4</v>
      </c>
      <c r="I211" s="236"/>
      <c r="J211" s="237">
        <v>-39.4</v>
      </c>
      <c r="K211" s="236"/>
      <c r="L211" s="237">
        <v>-20.5</v>
      </c>
      <c r="M211" s="238"/>
      <c r="N211" s="239">
        <v>-20.5</v>
      </c>
      <c r="O211" s="238"/>
      <c r="P211" s="239">
        <v>-20.5</v>
      </c>
      <c r="Q211" s="238"/>
      <c r="R211" s="239">
        <v>-20.5</v>
      </c>
      <c r="S211" s="238"/>
      <c r="T211" s="239">
        <v>-20.5</v>
      </c>
      <c r="U211" s="236"/>
      <c r="V211" s="237">
        <v>0</v>
      </c>
      <c r="W211" s="236"/>
    </row>
    <row r="212" spans="1:23" x14ac:dyDescent="0.25">
      <c r="A212" s="234">
        <f t="shared" si="3"/>
        <v>38184</v>
      </c>
      <c r="B212" s="235">
        <v>-32.4</v>
      </c>
      <c r="C212" s="236"/>
      <c r="D212" s="237">
        <v>-25.9</v>
      </c>
      <c r="E212" s="236"/>
      <c r="F212" s="237">
        <v>-26.8</v>
      </c>
      <c r="G212" s="236"/>
      <c r="H212" s="237">
        <v>-37.4</v>
      </c>
      <c r="I212" s="236"/>
      <c r="J212" s="237">
        <v>-39.9</v>
      </c>
      <c r="K212" s="236"/>
      <c r="L212" s="237">
        <v>-22.6</v>
      </c>
      <c r="M212" s="238"/>
      <c r="N212" s="239">
        <v>-22.6</v>
      </c>
      <c r="O212" s="238"/>
      <c r="P212" s="239">
        <v>-22.6</v>
      </c>
      <c r="Q212" s="238"/>
      <c r="R212" s="239">
        <v>-22.6</v>
      </c>
      <c r="S212" s="238"/>
      <c r="T212" s="239">
        <v>-22.6</v>
      </c>
      <c r="U212" s="236"/>
      <c r="V212" s="237">
        <v>0</v>
      </c>
      <c r="W212" s="236"/>
    </row>
    <row r="213" spans="1:23" x14ac:dyDescent="0.25">
      <c r="A213" s="234">
        <f t="shared" si="3"/>
        <v>38185</v>
      </c>
      <c r="B213" s="235">
        <v>-32.6</v>
      </c>
      <c r="C213" s="236"/>
      <c r="D213" s="237">
        <v>-27.2</v>
      </c>
      <c r="E213" s="236"/>
      <c r="F213" s="237">
        <v>-27.7</v>
      </c>
      <c r="G213" s="236"/>
      <c r="H213" s="237">
        <v>-38.700000000000003</v>
      </c>
      <c r="I213" s="236"/>
      <c r="J213" s="237">
        <v>-40.1</v>
      </c>
      <c r="K213" s="236"/>
      <c r="L213" s="237">
        <v>-24.2</v>
      </c>
      <c r="M213" s="238"/>
      <c r="N213" s="239">
        <v>-24.2</v>
      </c>
      <c r="O213" s="238"/>
      <c r="P213" s="239">
        <v>-24.2</v>
      </c>
      <c r="Q213" s="238"/>
      <c r="R213" s="239">
        <v>-24.2</v>
      </c>
      <c r="S213" s="238"/>
      <c r="T213" s="239">
        <v>-24.2</v>
      </c>
      <c r="U213" s="236"/>
      <c r="V213" s="237">
        <v>0.31</v>
      </c>
      <c r="W213" s="236"/>
    </row>
    <row r="214" spans="1:23" x14ac:dyDescent="0.25">
      <c r="A214" s="234">
        <f t="shared" si="3"/>
        <v>38186</v>
      </c>
      <c r="B214" s="235">
        <v>-30.3</v>
      </c>
      <c r="C214" s="236"/>
      <c r="D214" s="237">
        <v>-28.1</v>
      </c>
      <c r="E214" s="236"/>
      <c r="F214" s="237">
        <v>-28</v>
      </c>
      <c r="G214" s="236"/>
      <c r="H214" s="237">
        <v>-39.299999999999997</v>
      </c>
      <c r="I214" s="236"/>
      <c r="J214" s="237">
        <v>-40</v>
      </c>
      <c r="K214" s="236"/>
      <c r="L214" s="237">
        <v>-25.6</v>
      </c>
      <c r="M214" s="238"/>
      <c r="N214" s="239">
        <v>-25.6</v>
      </c>
      <c r="O214" s="238"/>
      <c r="P214" s="239">
        <v>-25.6</v>
      </c>
      <c r="Q214" s="238"/>
      <c r="R214" s="239">
        <v>-25.6</v>
      </c>
      <c r="S214" s="238"/>
      <c r="T214" s="239">
        <v>-25.6</v>
      </c>
      <c r="U214" s="236"/>
      <c r="V214" s="237">
        <v>0.01</v>
      </c>
      <c r="W214" s="236"/>
    </row>
    <row r="215" spans="1:23" x14ac:dyDescent="0.25">
      <c r="A215" s="234">
        <f t="shared" si="3"/>
        <v>38187</v>
      </c>
      <c r="B215" s="235">
        <v>-31.5</v>
      </c>
      <c r="C215" s="236"/>
      <c r="D215" s="237">
        <v>-29.2</v>
      </c>
      <c r="E215" s="236"/>
      <c r="F215" s="237">
        <v>-28.9</v>
      </c>
      <c r="G215" s="236"/>
      <c r="H215" s="237">
        <v>-39.700000000000003</v>
      </c>
      <c r="I215" s="236"/>
      <c r="J215" s="237">
        <v>-40.1</v>
      </c>
      <c r="K215" s="236"/>
      <c r="L215" s="237">
        <v>-27.2</v>
      </c>
      <c r="M215" s="238"/>
      <c r="N215" s="239">
        <v>-27.2</v>
      </c>
      <c r="O215" s="238"/>
      <c r="P215" s="239">
        <v>-27.2</v>
      </c>
      <c r="Q215" s="238"/>
      <c r="R215" s="239">
        <v>-27.2</v>
      </c>
      <c r="S215" s="238"/>
      <c r="T215" s="239">
        <v>-27.2</v>
      </c>
      <c r="U215" s="236"/>
      <c r="V215" s="237">
        <v>0.03</v>
      </c>
      <c r="W215" s="236"/>
    </row>
    <row r="216" spans="1:23" x14ac:dyDescent="0.25">
      <c r="A216" s="234">
        <f t="shared" si="3"/>
        <v>38188</v>
      </c>
      <c r="B216" s="235">
        <v>-32.299999999999997</v>
      </c>
      <c r="C216" s="236"/>
      <c r="D216" s="237">
        <v>-30.3</v>
      </c>
      <c r="E216" s="236"/>
      <c r="F216" s="237">
        <v>-29.7</v>
      </c>
      <c r="G216" s="236"/>
      <c r="H216" s="237">
        <v>-39.700000000000003</v>
      </c>
      <c r="I216" s="236"/>
      <c r="J216" s="237">
        <v>-40.1</v>
      </c>
      <c r="K216" s="236"/>
      <c r="L216" s="237">
        <v>-28.7</v>
      </c>
      <c r="M216" s="238"/>
      <c r="N216" s="239">
        <v>-28.7</v>
      </c>
      <c r="O216" s="238"/>
      <c r="P216" s="239">
        <v>-28.7</v>
      </c>
      <c r="Q216" s="238"/>
      <c r="R216" s="239">
        <v>-28.7</v>
      </c>
      <c r="S216" s="238"/>
      <c r="T216" s="239">
        <v>-28.7</v>
      </c>
      <c r="U216" s="236"/>
      <c r="V216" s="237">
        <v>0.01</v>
      </c>
      <c r="W216" s="236"/>
    </row>
    <row r="217" spans="1:23" x14ac:dyDescent="0.25">
      <c r="A217" s="234">
        <f t="shared" si="3"/>
        <v>38189</v>
      </c>
      <c r="B217" s="235">
        <v>-32.200000000000003</v>
      </c>
      <c r="C217" s="236"/>
      <c r="D217" s="237">
        <v>-31.3</v>
      </c>
      <c r="E217" s="236"/>
      <c r="F217" s="237">
        <v>-30.6</v>
      </c>
      <c r="G217" s="236"/>
      <c r="H217" s="237">
        <v>-39.799999999999997</v>
      </c>
      <c r="I217" s="236"/>
      <c r="J217" s="237">
        <v>-40.1</v>
      </c>
      <c r="K217" s="236"/>
      <c r="L217" s="237">
        <v>-30.7</v>
      </c>
      <c r="M217" s="238"/>
      <c r="N217" s="239">
        <v>-30.7</v>
      </c>
      <c r="O217" s="238"/>
      <c r="P217" s="239">
        <v>-30.7</v>
      </c>
      <c r="Q217" s="238"/>
      <c r="R217" s="239">
        <v>-30.7</v>
      </c>
      <c r="S217" s="238"/>
      <c r="T217" s="239">
        <v>-30.7</v>
      </c>
      <c r="U217" s="236"/>
      <c r="V217" s="237">
        <v>0</v>
      </c>
      <c r="W217" s="236"/>
    </row>
    <row r="218" spans="1:23" x14ac:dyDescent="0.25">
      <c r="A218" s="234">
        <f t="shared" si="3"/>
        <v>38190</v>
      </c>
      <c r="B218" s="235">
        <v>-32.700000000000003</v>
      </c>
      <c r="C218" s="236"/>
      <c r="D218" s="237">
        <v>-32.200000000000003</v>
      </c>
      <c r="E218" s="236"/>
      <c r="F218" s="237">
        <v>-31.4</v>
      </c>
      <c r="G218" s="236"/>
      <c r="H218" s="237">
        <v>-40.4</v>
      </c>
      <c r="I218" s="236"/>
      <c r="J218" s="237">
        <v>-40.6</v>
      </c>
      <c r="K218" s="236"/>
      <c r="L218" s="237">
        <v>-31.6</v>
      </c>
      <c r="M218" s="238"/>
      <c r="N218" s="239">
        <v>-31.6</v>
      </c>
      <c r="O218" s="238"/>
      <c r="P218" s="239">
        <v>-31.6</v>
      </c>
      <c r="Q218" s="238"/>
      <c r="R218" s="239">
        <v>-31.6</v>
      </c>
      <c r="S218" s="238"/>
      <c r="T218" s="239">
        <v>-31.6</v>
      </c>
      <c r="U218" s="236"/>
      <c r="V218" s="237">
        <v>0</v>
      </c>
      <c r="W218" s="236"/>
    </row>
    <row r="219" spans="1:23" x14ac:dyDescent="0.25">
      <c r="A219" s="234">
        <f t="shared" si="3"/>
        <v>38191</v>
      </c>
      <c r="B219" s="235">
        <v>-32.700000000000003</v>
      </c>
      <c r="C219" s="236"/>
      <c r="D219" s="237">
        <v>-33</v>
      </c>
      <c r="E219" s="236"/>
      <c r="F219" s="237">
        <v>-32.1</v>
      </c>
      <c r="G219" s="236"/>
      <c r="H219" s="237">
        <v>-40.5</v>
      </c>
      <c r="I219" s="236"/>
      <c r="J219" s="237">
        <v>-40.6</v>
      </c>
      <c r="K219" s="236"/>
      <c r="L219" s="237">
        <v>-32.5</v>
      </c>
      <c r="M219" s="238"/>
      <c r="N219" s="239">
        <v>-32.5</v>
      </c>
      <c r="O219" s="238"/>
      <c r="P219" s="239">
        <v>-32.5</v>
      </c>
      <c r="Q219" s="238"/>
      <c r="R219" s="239">
        <v>-32.5</v>
      </c>
      <c r="S219" s="238"/>
      <c r="T219" s="239">
        <v>-32.5</v>
      </c>
      <c r="U219" s="236"/>
      <c r="V219" s="237">
        <v>0</v>
      </c>
      <c r="W219" s="236"/>
    </row>
    <row r="220" spans="1:23" x14ac:dyDescent="0.25">
      <c r="A220" s="234">
        <f t="shared" si="3"/>
        <v>38192</v>
      </c>
      <c r="B220" s="235">
        <v>-32.9</v>
      </c>
      <c r="C220" s="236"/>
      <c r="D220" s="237">
        <v>-33.799999999999997</v>
      </c>
      <c r="E220" s="236"/>
      <c r="F220" s="237">
        <v>-33</v>
      </c>
      <c r="G220" s="236"/>
      <c r="H220" s="237">
        <v>-40.5</v>
      </c>
      <c r="I220" s="236"/>
      <c r="J220" s="237">
        <v>-40.6</v>
      </c>
      <c r="K220" s="236"/>
      <c r="L220" s="237">
        <v>-33.700000000000003</v>
      </c>
      <c r="M220" s="238"/>
      <c r="N220" s="239">
        <v>-33.700000000000003</v>
      </c>
      <c r="O220" s="238"/>
      <c r="P220" s="239">
        <v>-33.700000000000003</v>
      </c>
      <c r="Q220" s="238"/>
      <c r="R220" s="239">
        <v>-33.700000000000003</v>
      </c>
      <c r="S220" s="238"/>
      <c r="T220" s="239">
        <v>-33.700000000000003</v>
      </c>
      <c r="U220" s="236"/>
      <c r="V220" s="237">
        <v>0</v>
      </c>
      <c r="W220" s="236"/>
    </row>
    <row r="221" spans="1:23" x14ac:dyDescent="0.25">
      <c r="A221" s="234">
        <f t="shared" si="3"/>
        <v>38193</v>
      </c>
      <c r="B221" s="235">
        <v>-32.9</v>
      </c>
      <c r="C221" s="236"/>
      <c r="D221" s="237">
        <v>-34.700000000000003</v>
      </c>
      <c r="E221" s="236"/>
      <c r="F221" s="237">
        <v>-34</v>
      </c>
      <c r="G221" s="236"/>
      <c r="H221" s="237">
        <v>-40.5</v>
      </c>
      <c r="I221" s="236"/>
      <c r="J221" s="237">
        <v>-40.6</v>
      </c>
      <c r="K221" s="236"/>
      <c r="L221" s="237">
        <v>-35.200000000000003</v>
      </c>
      <c r="M221" s="238"/>
      <c r="N221" s="239">
        <v>-35.200000000000003</v>
      </c>
      <c r="O221" s="238"/>
      <c r="P221" s="239">
        <v>-35.200000000000003</v>
      </c>
      <c r="Q221" s="238"/>
      <c r="R221" s="239">
        <v>-35.200000000000003</v>
      </c>
      <c r="S221" s="238"/>
      <c r="T221" s="239">
        <v>-35.200000000000003</v>
      </c>
      <c r="U221" s="236"/>
      <c r="V221" s="237">
        <v>0</v>
      </c>
      <c r="W221" s="236"/>
    </row>
    <row r="222" spans="1:23" x14ac:dyDescent="0.25">
      <c r="A222" s="234">
        <f t="shared" si="3"/>
        <v>38194</v>
      </c>
      <c r="B222" s="235">
        <v>-33</v>
      </c>
      <c r="C222" s="236"/>
      <c r="D222" s="237">
        <v>-35.6</v>
      </c>
      <c r="E222" s="236"/>
      <c r="F222" s="237">
        <v>-35</v>
      </c>
      <c r="G222" s="236"/>
      <c r="H222" s="237">
        <v>-40.5</v>
      </c>
      <c r="I222" s="236"/>
      <c r="J222" s="237">
        <v>-40.700000000000003</v>
      </c>
      <c r="K222" s="236"/>
      <c r="L222" s="237">
        <v>-36.4</v>
      </c>
      <c r="M222" s="238"/>
      <c r="N222" s="239">
        <v>-36.4</v>
      </c>
      <c r="O222" s="238"/>
      <c r="P222" s="239">
        <v>-36.4</v>
      </c>
      <c r="Q222" s="238"/>
      <c r="R222" s="239">
        <v>-36.4</v>
      </c>
      <c r="S222" s="238"/>
      <c r="T222" s="239">
        <v>-36.4</v>
      </c>
      <c r="U222" s="236"/>
      <c r="V222" s="237">
        <v>0</v>
      </c>
      <c r="W222" s="236"/>
    </row>
    <row r="223" spans="1:23" x14ac:dyDescent="0.25">
      <c r="A223" s="234">
        <f t="shared" si="3"/>
        <v>38195</v>
      </c>
      <c r="B223" s="235">
        <v>-33</v>
      </c>
      <c r="C223" s="236"/>
      <c r="D223" s="237">
        <v>-36.4</v>
      </c>
      <c r="E223" s="236"/>
      <c r="F223" s="237">
        <v>-35.799999999999997</v>
      </c>
      <c r="G223" s="236"/>
      <c r="H223" s="237">
        <v>-39.799999999999997</v>
      </c>
      <c r="I223" s="236"/>
      <c r="J223" s="237">
        <v>-40.700000000000003</v>
      </c>
      <c r="K223" s="236"/>
      <c r="L223" s="237">
        <v>-37.4</v>
      </c>
      <c r="M223" s="238"/>
      <c r="N223" s="239">
        <v>-37.4</v>
      </c>
      <c r="O223" s="238"/>
      <c r="P223" s="239">
        <v>-37.4</v>
      </c>
      <c r="Q223" s="238"/>
      <c r="R223" s="239">
        <v>-37.4</v>
      </c>
      <c r="S223" s="238"/>
      <c r="T223" s="239">
        <v>-37.4</v>
      </c>
      <c r="U223" s="236"/>
      <c r="V223" s="237">
        <v>0.75</v>
      </c>
      <c r="W223" s="236"/>
    </row>
    <row r="224" spans="1:23" x14ac:dyDescent="0.25">
      <c r="A224" s="234">
        <f t="shared" si="3"/>
        <v>38196</v>
      </c>
      <c r="B224" s="235">
        <v>-33.1</v>
      </c>
      <c r="C224" s="236"/>
      <c r="D224" s="237">
        <v>-23.5</v>
      </c>
      <c r="E224" s="236"/>
      <c r="F224" s="237">
        <v>-30.9</v>
      </c>
      <c r="G224" s="236"/>
      <c r="H224" s="237">
        <v>-39.799999999999997</v>
      </c>
      <c r="I224" s="236"/>
      <c r="J224" s="237">
        <v>-39.9</v>
      </c>
      <c r="K224" s="236"/>
      <c r="L224" s="237">
        <v>-36.299999999999997</v>
      </c>
      <c r="M224" s="238"/>
      <c r="N224" s="239">
        <v>-36.299999999999997</v>
      </c>
      <c r="O224" s="238"/>
      <c r="P224" s="239">
        <v>-36.299999999999997</v>
      </c>
      <c r="Q224" s="238"/>
      <c r="R224" s="239">
        <v>-36.299999999999997</v>
      </c>
      <c r="S224" s="238"/>
      <c r="T224" s="239">
        <v>-36.299999999999997</v>
      </c>
      <c r="U224" s="236"/>
      <c r="V224" s="237">
        <v>0.01</v>
      </c>
      <c r="W224" s="236"/>
    </row>
    <row r="225" spans="1:23" x14ac:dyDescent="0.25">
      <c r="A225" s="234">
        <f t="shared" si="3"/>
        <v>38197</v>
      </c>
      <c r="B225" s="235">
        <v>-33.200000000000003</v>
      </c>
      <c r="C225" s="236"/>
      <c r="D225" s="237">
        <v>-27.7</v>
      </c>
      <c r="E225" s="236"/>
      <c r="F225" s="237">
        <v>-32.1</v>
      </c>
      <c r="G225" s="236"/>
      <c r="H225" s="237">
        <v>-39.799999999999997</v>
      </c>
      <c r="I225" s="236"/>
      <c r="J225" s="237">
        <v>-40.1</v>
      </c>
      <c r="K225" s="236"/>
      <c r="L225" s="237">
        <v>-37.6</v>
      </c>
      <c r="M225" s="238"/>
      <c r="N225" s="239">
        <v>-37.6</v>
      </c>
      <c r="O225" s="238"/>
      <c r="P225" s="239">
        <v>-37.6</v>
      </c>
      <c r="Q225" s="238"/>
      <c r="R225" s="239">
        <v>-37.6</v>
      </c>
      <c r="S225" s="238"/>
      <c r="T225" s="239">
        <v>-37.6</v>
      </c>
      <c r="U225" s="236"/>
      <c r="V225" s="237">
        <v>0.17</v>
      </c>
      <c r="W225" s="236"/>
    </row>
    <row r="226" spans="1:23" x14ac:dyDescent="0.25">
      <c r="A226" s="234">
        <f t="shared" si="3"/>
        <v>38198</v>
      </c>
      <c r="B226" s="235">
        <v>-33.299999999999997</v>
      </c>
      <c r="C226" s="236"/>
      <c r="D226" s="237">
        <v>-30.6</v>
      </c>
      <c r="E226" s="236"/>
      <c r="F226" s="237">
        <v>-33</v>
      </c>
      <c r="G226" s="236"/>
      <c r="H226" s="237">
        <v>-39.9</v>
      </c>
      <c r="I226" s="236"/>
      <c r="J226" s="237">
        <v>-40.200000000000003</v>
      </c>
      <c r="K226" s="236"/>
      <c r="L226" s="237">
        <v>-38.9</v>
      </c>
      <c r="M226" s="238"/>
      <c r="N226" s="239">
        <v>-38.9</v>
      </c>
      <c r="O226" s="238"/>
      <c r="P226" s="239">
        <v>-38.9</v>
      </c>
      <c r="Q226" s="238"/>
      <c r="R226" s="239">
        <v>-38.9</v>
      </c>
      <c r="S226" s="238"/>
      <c r="T226" s="239">
        <v>-38.9</v>
      </c>
      <c r="U226" s="236"/>
      <c r="V226" s="237">
        <v>0.01</v>
      </c>
      <c r="W226" s="236"/>
    </row>
    <row r="227" spans="1:23" x14ac:dyDescent="0.25">
      <c r="A227" s="234">
        <f t="shared" si="3"/>
        <v>38199</v>
      </c>
      <c r="B227" s="235">
        <v>-33</v>
      </c>
      <c r="C227" s="236"/>
      <c r="D227" s="237">
        <v>-32.4</v>
      </c>
      <c r="E227" s="236"/>
      <c r="F227" s="237">
        <v>-34.1</v>
      </c>
      <c r="G227" s="236"/>
      <c r="H227" s="237">
        <v>-38.799999999999997</v>
      </c>
      <c r="I227" s="236"/>
      <c r="J227" s="237">
        <v>-40.299999999999997</v>
      </c>
      <c r="K227" s="236"/>
      <c r="L227" s="237">
        <v>-39.700000000000003</v>
      </c>
      <c r="M227" s="238"/>
      <c r="N227" s="239">
        <v>-39.700000000000003</v>
      </c>
      <c r="O227" s="238"/>
      <c r="P227" s="239">
        <v>-39.700000000000003</v>
      </c>
      <c r="Q227" s="238"/>
      <c r="R227" s="239">
        <v>-39.700000000000003</v>
      </c>
      <c r="S227" s="238"/>
      <c r="T227" s="239">
        <v>-39.700000000000003</v>
      </c>
      <c r="U227" s="236"/>
      <c r="V227" s="237">
        <v>0.28999999999999998</v>
      </c>
      <c r="W227" s="236"/>
    </row>
    <row r="228" spans="1:23" x14ac:dyDescent="0.25">
      <c r="A228" s="234">
        <f t="shared" si="3"/>
        <v>38200</v>
      </c>
      <c r="B228" s="235">
        <v>-33.299999999999997</v>
      </c>
      <c r="C228" s="236"/>
      <c r="D228" s="237">
        <v>-33.700000000000003</v>
      </c>
      <c r="E228" s="236"/>
      <c r="F228" s="237">
        <v>-34.799999999999997</v>
      </c>
      <c r="G228" s="236"/>
      <c r="H228" s="237">
        <v>-39.5</v>
      </c>
      <c r="I228" s="236"/>
      <c r="J228" s="237">
        <v>-40.299999999999997</v>
      </c>
      <c r="K228" s="236"/>
      <c r="L228" s="237">
        <v>-39.700000000000003</v>
      </c>
      <c r="M228" s="238"/>
      <c r="N228" s="239">
        <v>-39.700000000000003</v>
      </c>
      <c r="O228" s="238"/>
      <c r="P228" s="239">
        <v>-39.700000000000003</v>
      </c>
      <c r="Q228" s="238"/>
      <c r="R228" s="239">
        <v>-39.700000000000003</v>
      </c>
      <c r="S228" s="238"/>
      <c r="T228" s="239">
        <v>-39.700000000000003</v>
      </c>
      <c r="U228" s="236"/>
      <c r="V228" s="237">
        <v>0.03</v>
      </c>
      <c r="W228" s="236"/>
    </row>
    <row r="229" spans="1:23" x14ac:dyDescent="0.25">
      <c r="A229" s="234">
        <f t="shared" si="3"/>
        <v>38201</v>
      </c>
      <c r="B229" s="235">
        <v>-33.299999999999997</v>
      </c>
      <c r="C229" s="236"/>
      <c r="D229" s="237">
        <v>-34.6</v>
      </c>
      <c r="E229" s="236"/>
      <c r="F229" s="237">
        <v>-35.5</v>
      </c>
      <c r="G229" s="236"/>
      <c r="H229" s="237">
        <v>-32.5</v>
      </c>
      <c r="I229" s="236"/>
      <c r="J229" s="237">
        <v>-40.4</v>
      </c>
      <c r="K229" s="236"/>
      <c r="L229" s="237">
        <v>-40.4</v>
      </c>
      <c r="M229" s="238"/>
      <c r="N229" s="239">
        <v>-40.4</v>
      </c>
      <c r="O229" s="238"/>
      <c r="P229" s="239">
        <v>-40.4</v>
      </c>
      <c r="Q229" s="238"/>
      <c r="R229" s="239">
        <v>-40.4</v>
      </c>
      <c r="S229" s="238"/>
      <c r="T229" s="239">
        <v>-40.4</v>
      </c>
      <c r="U229" s="236"/>
      <c r="V229" s="237">
        <v>0.93</v>
      </c>
      <c r="W229" s="236"/>
    </row>
    <row r="230" spans="1:23" x14ac:dyDescent="0.25">
      <c r="A230" s="234">
        <f t="shared" si="3"/>
        <v>38202</v>
      </c>
      <c r="B230" s="235">
        <v>-33</v>
      </c>
      <c r="C230" s="236"/>
      <c r="D230" s="237">
        <v>-16</v>
      </c>
      <c r="E230" s="236"/>
      <c r="F230" s="237">
        <v>-29.1</v>
      </c>
      <c r="G230" s="236"/>
      <c r="H230" s="237">
        <v>-34.6</v>
      </c>
      <c r="I230" s="236"/>
      <c r="J230" s="237">
        <v>-35.799999999999997</v>
      </c>
      <c r="K230" s="236"/>
      <c r="L230" s="237">
        <v>-28.8</v>
      </c>
      <c r="M230" s="238"/>
      <c r="N230" s="239">
        <v>-28.8</v>
      </c>
      <c r="O230" s="238"/>
      <c r="P230" s="239">
        <v>-28.8</v>
      </c>
      <c r="Q230" s="238"/>
      <c r="R230" s="239">
        <v>-28.8</v>
      </c>
      <c r="S230" s="238"/>
      <c r="T230" s="239">
        <v>-28.8</v>
      </c>
      <c r="U230" s="236"/>
      <c r="V230" s="237">
        <v>0.03</v>
      </c>
      <c r="W230" s="236"/>
    </row>
    <row r="231" spans="1:23" x14ac:dyDescent="0.25">
      <c r="A231" s="234">
        <f t="shared" si="3"/>
        <v>38203</v>
      </c>
      <c r="B231" s="235">
        <v>-33.200000000000003</v>
      </c>
      <c r="C231" s="236"/>
      <c r="D231" s="237">
        <v>-20.7</v>
      </c>
      <c r="E231" s="236"/>
      <c r="F231" s="237">
        <v>-30.8</v>
      </c>
      <c r="G231" s="236"/>
      <c r="H231" s="237">
        <v>-35.799999999999997</v>
      </c>
      <c r="I231" s="236"/>
      <c r="J231" s="237">
        <v>-35.5</v>
      </c>
      <c r="K231" s="236"/>
      <c r="L231" s="237">
        <v>-29.2</v>
      </c>
      <c r="M231" s="238"/>
      <c r="N231" s="239">
        <v>-29.2</v>
      </c>
      <c r="O231" s="238"/>
      <c r="P231" s="239">
        <v>-29.2</v>
      </c>
      <c r="Q231" s="238"/>
      <c r="R231" s="239">
        <v>-29.2</v>
      </c>
      <c r="S231" s="238"/>
      <c r="T231" s="239">
        <v>-29.2</v>
      </c>
      <c r="U231" s="236"/>
      <c r="V231" s="237">
        <v>0</v>
      </c>
      <c r="W231" s="236"/>
    </row>
    <row r="232" spans="1:23" x14ac:dyDescent="0.25">
      <c r="A232" s="234">
        <f t="shared" si="3"/>
        <v>38204</v>
      </c>
      <c r="B232" s="235">
        <v>-33.299999999999997</v>
      </c>
      <c r="C232" s="236"/>
      <c r="D232" s="237">
        <v>-23.9</v>
      </c>
      <c r="E232" s="236"/>
      <c r="F232" s="237">
        <v>-31.7</v>
      </c>
      <c r="G232" s="236"/>
      <c r="H232" s="237">
        <v>-35.4</v>
      </c>
      <c r="I232" s="236"/>
      <c r="J232" s="237">
        <v>-37.1</v>
      </c>
      <c r="K232" s="236"/>
      <c r="L232" s="237">
        <v>-29.4</v>
      </c>
      <c r="M232" s="238"/>
      <c r="N232" s="239">
        <v>-29.4</v>
      </c>
      <c r="O232" s="238"/>
      <c r="P232" s="239">
        <v>-29.4</v>
      </c>
      <c r="Q232" s="238"/>
      <c r="R232" s="239">
        <v>-29.4</v>
      </c>
      <c r="S232" s="238"/>
      <c r="T232" s="239">
        <v>-29.4</v>
      </c>
      <c r="U232" s="236"/>
      <c r="V232" s="237">
        <v>0.25</v>
      </c>
      <c r="W232" s="236"/>
    </row>
    <row r="233" spans="1:23" x14ac:dyDescent="0.25">
      <c r="A233" s="234">
        <f t="shared" si="3"/>
        <v>38205</v>
      </c>
      <c r="B233" s="235">
        <v>-33.4</v>
      </c>
      <c r="C233" s="236"/>
      <c r="D233" s="237">
        <v>-25.5</v>
      </c>
      <c r="E233" s="236"/>
      <c r="F233" s="237">
        <v>-32.5</v>
      </c>
      <c r="G233" s="236"/>
      <c r="H233" s="237">
        <v>-37.1</v>
      </c>
      <c r="I233" s="236"/>
      <c r="J233" s="237">
        <v>-39.700000000000003</v>
      </c>
      <c r="K233" s="236"/>
      <c r="L233" s="237">
        <v>-29.7</v>
      </c>
      <c r="M233" s="238"/>
      <c r="N233" s="239">
        <v>-29.7</v>
      </c>
      <c r="O233" s="238"/>
      <c r="P233" s="239">
        <v>-29.7</v>
      </c>
      <c r="Q233" s="238"/>
      <c r="R233" s="239">
        <v>-29.7</v>
      </c>
      <c r="S233" s="238"/>
      <c r="T233" s="239">
        <v>-29.7</v>
      </c>
      <c r="U233" s="236"/>
      <c r="V233" s="237">
        <v>0.03</v>
      </c>
      <c r="W233" s="236"/>
    </row>
    <row r="234" spans="1:23" x14ac:dyDescent="0.25">
      <c r="A234" s="234">
        <f t="shared" si="3"/>
        <v>38206</v>
      </c>
      <c r="B234" s="235">
        <v>-33.4</v>
      </c>
      <c r="C234" s="236"/>
      <c r="D234" s="237">
        <v>-28.1</v>
      </c>
      <c r="E234" s="236"/>
      <c r="F234" s="237">
        <v>-33.700000000000003</v>
      </c>
      <c r="G234" s="236"/>
      <c r="H234" s="237">
        <v>-38.4</v>
      </c>
      <c r="I234" s="236"/>
      <c r="J234" s="237">
        <v>-39.9</v>
      </c>
      <c r="K234" s="236"/>
      <c r="L234" s="237">
        <v>-31.7</v>
      </c>
      <c r="M234" s="238"/>
      <c r="N234" s="239">
        <v>-31.7</v>
      </c>
      <c r="O234" s="238"/>
      <c r="P234" s="239">
        <v>-31.7</v>
      </c>
      <c r="Q234" s="238"/>
      <c r="R234" s="239">
        <v>-31.7</v>
      </c>
      <c r="S234" s="238"/>
      <c r="T234" s="239">
        <v>-31.7</v>
      </c>
      <c r="U234" s="236"/>
      <c r="V234" s="237">
        <v>0</v>
      </c>
      <c r="W234" s="236"/>
    </row>
    <row r="235" spans="1:23" x14ac:dyDescent="0.25">
      <c r="A235" s="234">
        <f t="shared" si="3"/>
        <v>38207</v>
      </c>
      <c r="B235" s="235">
        <v>-33.5</v>
      </c>
      <c r="C235" s="236"/>
      <c r="D235" s="237">
        <v>-30.1</v>
      </c>
      <c r="E235" s="236"/>
      <c r="F235" s="237">
        <v>-34.799999999999997</v>
      </c>
      <c r="G235" s="236"/>
      <c r="H235" s="237">
        <v>-39.6</v>
      </c>
      <c r="I235" s="236"/>
      <c r="J235" s="237">
        <v>-40.1</v>
      </c>
      <c r="K235" s="236"/>
      <c r="L235" s="237">
        <v>-32.4</v>
      </c>
      <c r="M235" s="238"/>
      <c r="N235" s="239">
        <v>-32.4</v>
      </c>
      <c r="O235" s="238"/>
      <c r="P235" s="239">
        <v>-32.4</v>
      </c>
      <c r="Q235" s="238"/>
      <c r="R235" s="239">
        <v>-32.4</v>
      </c>
      <c r="S235" s="238"/>
      <c r="T235" s="239">
        <v>-32.4</v>
      </c>
      <c r="U235" s="236"/>
      <c r="V235" s="237">
        <v>0</v>
      </c>
      <c r="W235" s="236"/>
    </row>
    <row r="236" spans="1:23" x14ac:dyDescent="0.25">
      <c r="A236" s="234">
        <f t="shared" si="3"/>
        <v>38208</v>
      </c>
      <c r="B236" s="235">
        <v>-33.5</v>
      </c>
      <c r="C236" s="236"/>
      <c r="D236" s="237">
        <v>-31.6</v>
      </c>
      <c r="E236" s="236"/>
      <c r="F236" s="237">
        <v>-35.799999999999997</v>
      </c>
      <c r="G236" s="236"/>
      <c r="H236" s="237"/>
      <c r="I236" s="236"/>
      <c r="J236" s="237">
        <v>-40.1</v>
      </c>
      <c r="K236" s="236"/>
      <c r="L236" s="237">
        <v>-34.299999999999997</v>
      </c>
      <c r="M236" s="238"/>
      <c r="N236" s="239">
        <v>-34.299999999999997</v>
      </c>
      <c r="O236" s="238"/>
      <c r="P236" s="239">
        <v>-34.299999999999997</v>
      </c>
      <c r="Q236" s="238"/>
      <c r="R236" s="239">
        <v>-34.299999999999997</v>
      </c>
      <c r="S236" s="238"/>
      <c r="T236" s="239">
        <v>-34.299999999999997</v>
      </c>
      <c r="U236" s="236"/>
      <c r="V236" s="237">
        <v>0.01</v>
      </c>
      <c r="W236" s="236"/>
    </row>
    <row r="237" spans="1:23" x14ac:dyDescent="0.25">
      <c r="A237" s="234">
        <f t="shared" si="3"/>
        <v>38209</v>
      </c>
      <c r="B237" s="235">
        <v>-33.5</v>
      </c>
      <c r="C237" s="236"/>
      <c r="D237" s="237">
        <v>-31.3</v>
      </c>
      <c r="E237" s="236"/>
      <c r="F237" s="237">
        <v>-36.6</v>
      </c>
      <c r="G237" s="236"/>
      <c r="H237" s="237"/>
      <c r="I237" s="236"/>
      <c r="J237" s="237">
        <v>-40.200000000000003</v>
      </c>
      <c r="K237" s="236"/>
      <c r="L237" s="237">
        <v>-36.1</v>
      </c>
      <c r="M237" s="238"/>
      <c r="N237" s="239">
        <v>-36.1</v>
      </c>
      <c r="O237" s="238"/>
      <c r="P237" s="239">
        <v>-36.1</v>
      </c>
      <c r="Q237" s="238"/>
      <c r="R237" s="239">
        <v>-36.1</v>
      </c>
      <c r="S237" s="238"/>
      <c r="T237" s="239">
        <v>-36.1</v>
      </c>
      <c r="U237" s="236"/>
      <c r="V237" s="237">
        <v>0</v>
      </c>
      <c r="W237" s="236"/>
    </row>
    <row r="238" spans="1:23" x14ac:dyDescent="0.25">
      <c r="A238" s="234">
        <f t="shared" si="3"/>
        <v>38210</v>
      </c>
      <c r="B238" s="235">
        <v>-33.6</v>
      </c>
      <c r="C238" s="236"/>
      <c r="D238" s="237">
        <v>-32.200000000000003</v>
      </c>
      <c r="E238" s="236"/>
      <c r="F238" s="237">
        <v>-37.4</v>
      </c>
      <c r="G238" s="236"/>
      <c r="H238" s="237"/>
      <c r="I238" s="236"/>
      <c r="J238" s="237">
        <v>-40.299999999999997</v>
      </c>
      <c r="K238" s="236"/>
      <c r="L238" s="237">
        <v>-37.4</v>
      </c>
      <c r="M238" s="238"/>
      <c r="N238" s="239">
        <v>-37.4</v>
      </c>
      <c r="O238" s="238"/>
      <c r="P238" s="239">
        <v>-37.4</v>
      </c>
      <c r="Q238" s="238"/>
      <c r="R238" s="239">
        <v>-37.4</v>
      </c>
      <c r="S238" s="238"/>
      <c r="T238" s="239">
        <v>-37.4</v>
      </c>
      <c r="U238" s="236"/>
      <c r="V238" s="237">
        <v>0</v>
      </c>
      <c r="W238" s="236"/>
    </row>
    <row r="239" spans="1:23" x14ac:dyDescent="0.25">
      <c r="A239" s="234">
        <f t="shared" si="3"/>
        <v>38211</v>
      </c>
      <c r="B239" s="235">
        <v>-33.6</v>
      </c>
      <c r="C239" s="236"/>
      <c r="D239" s="237">
        <v>-33</v>
      </c>
      <c r="E239" s="236"/>
      <c r="F239" s="237">
        <v>-38.200000000000003</v>
      </c>
      <c r="G239" s="236"/>
      <c r="H239" s="237"/>
      <c r="I239" s="236"/>
      <c r="J239" s="237">
        <v>-40.4</v>
      </c>
      <c r="K239" s="236"/>
      <c r="L239" s="237">
        <v>-38.200000000000003</v>
      </c>
      <c r="M239" s="238"/>
      <c r="N239" s="239">
        <v>-38.200000000000003</v>
      </c>
      <c r="O239" s="238"/>
      <c r="P239" s="239">
        <v>-38.200000000000003</v>
      </c>
      <c r="Q239" s="238"/>
      <c r="R239" s="239">
        <v>-38.200000000000003</v>
      </c>
      <c r="S239" s="238"/>
      <c r="T239" s="239">
        <v>-38.200000000000003</v>
      </c>
      <c r="U239" s="236"/>
      <c r="V239" s="237">
        <v>0.38</v>
      </c>
      <c r="W239" s="236"/>
    </row>
    <row r="240" spans="1:23" x14ac:dyDescent="0.25">
      <c r="A240" s="234">
        <f t="shared" si="3"/>
        <v>38212</v>
      </c>
      <c r="B240" s="235">
        <v>-33.6</v>
      </c>
      <c r="C240" s="236"/>
      <c r="D240" s="237">
        <v>-33.200000000000003</v>
      </c>
      <c r="E240" s="236"/>
      <c r="F240" s="237">
        <v>-37.299999999999997</v>
      </c>
      <c r="G240" s="236"/>
      <c r="H240" s="237"/>
      <c r="I240" s="236"/>
      <c r="J240" s="237">
        <v>-40.4</v>
      </c>
      <c r="K240" s="236"/>
      <c r="L240" s="237">
        <v>-39.5</v>
      </c>
      <c r="M240" s="238"/>
      <c r="N240" s="239">
        <v>-39.5</v>
      </c>
      <c r="O240" s="238"/>
      <c r="P240" s="239">
        <v>-39.5</v>
      </c>
      <c r="Q240" s="238"/>
      <c r="R240" s="239">
        <v>-39.5</v>
      </c>
      <c r="S240" s="238"/>
      <c r="T240" s="239">
        <v>-39.5</v>
      </c>
      <c r="U240" s="236"/>
      <c r="V240" s="237">
        <v>0.18</v>
      </c>
      <c r="W240" s="236"/>
    </row>
    <row r="241" spans="1:23" x14ac:dyDescent="0.25">
      <c r="A241" s="234">
        <f t="shared" si="3"/>
        <v>38213</v>
      </c>
      <c r="B241" s="235">
        <v>-33.700000000000003</v>
      </c>
      <c r="C241" s="236"/>
      <c r="D241" s="237">
        <v>2</v>
      </c>
      <c r="E241" s="236"/>
      <c r="F241" s="237">
        <v>-7.1</v>
      </c>
      <c r="G241" s="236"/>
      <c r="H241" s="237"/>
      <c r="I241" s="236"/>
      <c r="J241" s="237">
        <v>1.1000000000000001</v>
      </c>
      <c r="K241" s="236"/>
      <c r="L241" s="237">
        <v>3.1</v>
      </c>
      <c r="M241" s="238"/>
      <c r="N241" s="239">
        <v>3.1</v>
      </c>
      <c r="O241" s="238"/>
      <c r="P241" s="239">
        <v>3.1</v>
      </c>
      <c r="Q241" s="238"/>
      <c r="R241" s="239">
        <v>3.1</v>
      </c>
      <c r="S241" s="238"/>
      <c r="T241" s="239">
        <v>3.1</v>
      </c>
      <c r="U241" s="236"/>
      <c r="V241" s="237">
        <v>1.58</v>
      </c>
      <c r="W241" s="236"/>
    </row>
    <row r="242" spans="1:23" x14ac:dyDescent="0.25">
      <c r="A242" s="234">
        <f t="shared" si="3"/>
        <v>38214</v>
      </c>
      <c r="B242" s="235">
        <v>-33.6</v>
      </c>
      <c r="C242" s="236"/>
      <c r="D242" s="237">
        <v>3.5</v>
      </c>
      <c r="E242" s="236"/>
      <c r="F242" s="237">
        <v>2.7</v>
      </c>
      <c r="G242" s="236"/>
      <c r="H242" s="237"/>
      <c r="I242" s="236"/>
      <c r="J242" s="237">
        <v>2.8</v>
      </c>
      <c r="K242" s="236"/>
      <c r="L242" s="237">
        <v>3.9</v>
      </c>
      <c r="M242" s="238"/>
      <c r="N242" s="239">
        <v>3.9</v>
      </c>
      <c r="O242" s="238"/>
      <c r="P242" s="239">
        <v>3.9</v>
      </c>
      <c r="Q242" s="238"/>
      <c r="R242" s="239">
        <v>3.9</v>
      </c>
      <c r="S242" s="238"/>
      <c r="T242" s="239">
        <v>3.9</v>
      </c>
      <c r="U242" s="236"/>
      <c r="V242" s="237">
        <v>1.05</v>
      </c>
      <c r="W242" s="236"/>
    </row>
    <row r="243" spans="1:23" x14ac:dyDescent="0.25">
      <c r="A243" s="234">
        <f t="shared" si="3"/>
        <v>38215</v>
      </c>
      <c r="B243" s="235">
        <v>-33.700000000000003</v>
      </c>
      <c r="C243" s="236"/>
      <c r="D243" s="237">
        <v>4.3</v>
      </c>
      <c r="E243" s="236"/>
      <c r="F243" s="237">
        <v>4.4000000000000004</v>
      </c>
      <c r="G243" s="236"/>
      <c r="H243" s="237"/>
      <c r="I243" s="236"/>
      <c r="J243" s="237">
        <v>1.9</v>
      </c>
      <c r="K243" s="236"/>
      <c r="L243" s="237">
        <v>4.0999999999999996</v>
      </c>
      <c r="M243" s="238"/>
      <c r="N243" s="239">
        <v>4.0999999999999996</v>
      </c>
      <c r="O243" s="238"/>
      <c r="P243" s="239">
        <v>4.0999999999999996</v>
      </c>
      <c r="Q243" s="238"/>
      <c r="R243" s="239">
        <v>4.0999999999999996</v>
      </c>
      <c r="S243" s="238"/>
      <c r="T243" s="239">
        <v>4.0999999999999996</v>
      </c>
      <c r="U243" s="236"/>
      <c r="V243" s="237">
        <v>0.01</v>
      </c>
      <c r="W243" s="236"/>
    </row>
    <row r="244" spans="1:23" x14ac:dyDescent="0.25">
      <c r="A244" s="234">
        <f t="shared" si="3"/>
        <v>38216</v>
      </c>
      <c r="B244" s="235">
        <v>-33.700000000000003</v>
      </c>
      <c r="C244" s="236"/>
      <c r="D244" s="237">
        <v>2.2999999999999998</v>
      </c>
      <c r="E244" s="236"/>
      <c r="F244" s="237">
        <v>2.1</v>
      </c>
      <c r="G244" s="236"/>
      <c r="H244" s="237"/>
      <c r="I244" s="236"/>
      <c r="J244" s="237">
        <v>-1.4</v>
      </c>
      <c r="K244" s="236"/>
      <c r="L244" s="237">
        <v>3.8</v>
      </c>
      <c r="M244" s="238"/>
      <c r="N244" s="239">
        <v>3.8</v>
      </c>
      <c r="O244" s="238"/>
      <c r="P244" s="239">
        <v>3.8</v>
      </c>
      <c r="Q244" s="238"/>
      <c r="R244" s="239">
        <v>3.8</v>
      </c>
      <c r="S244" s="238"/>
      <c r="T244" s="239">
        <v>3.8</v>
      </c>
      <c r="U244" s="236"/>
      <c r="V244" s="237">
        <v>0</v>
      </c>
      <c r="W244" s="236"/>
    </row>
    <row r="245" spans="1:23" x14ac:dyDescent="0.25">
      <c r="A245" s="234">
        <f t="shared" si="3"/>
        <v>38217</v>
      </c>
      <c r="B245" s="235">
        <v>-33.6</v>
      </c>
      <c r="C245" s="236"/>
      <c r="D245" s="237">
        <v>0.3</v>
      </c>
      <c r="E245" s="236"/>
      <c r="F245" s="237">
        <v>1.2</v>
      </c>
      <c r="G245" s="236"/>
      <c r="H245" s="237"/>
      <c r="I245" s="236"/>
      <c r="J245" s="237">
        <v>-5.2</v>
      </c>
      <c r="K245" s="236"/>
      <c r="L245" s="237">
        <v>3.5</v>
      </c>
      <c r="M245" s="238"/>
      <c r="N245" s="239">
        <v>3.5</v>
      </c>
      <c r="O245" s="238"/>
      <c r="P245" s="239">
        <v>3.5</v>
      </c>
      <c r="Q245" s="238"/>
      <c r="R245" s="239">
        <v>3.5</v>
      </c>
      <c r="S245" s="238"/>
      <c r="T245" s="239">
        <v>3.5</v>
      </c>
      <c r="U245" s="236"/>
      <c r="V245" s="237">
        <v>0</v>
      </c>
      <c r="W245" s="236"/>
    </row>
    <row r="246" spans="1:23" x14ac:dyDescent="0.25">
      <c r="A246" s="234">
        <f t="shared" si="3"/>
        <v>38218</v>
      </c>
      <c r="B246" s="235">
        <v>-33.5</v>
      </c>
      <c r="C246" s="236"/>
      <c r="D246" s="237">
        <v>-2.5</v>
      </c>
      <c r="E246" s="236"/>
      <c r="F246" s="237">
        <v>0.3</v>
      </c>
      <c r="G246" s="236"/>
      <c r="H246" s="237"/>
      <c r="I246" s="236"/>
      <c r="J246" s="237">
        <v>-12</v>
      </c>
      <c r="K246" s="236"/>
      <c r="L246" s="237">
        <v>3.1</v>
      </c>
      <c r="M246" s="238"/>
      <c r="N246" s="239">
        <v>3.1</v>
      </c>
      <c r="O246" s="238"/>
      <c r="P246" s="239">
        <v>3.1</v>
      </c>
      <c r="Q246" s="238"/>
      <c r="R246" s="239">
        <v>3.1</v>
      </c>
      <c r="S246" s="238"/>
      <c r="T246" s="239">
        <v>3.1</v>
      </c>
      <c r="U246" s="236"/>
      <c r="V246" s="237">
        <v>0</v>
      </c>
      <c r="W246" s="236"/>
    </row>
    <row r="247" spans="1:23" x14ac:dyDescent="0.25">
      <c r="A247" s="234">
        <f t="shared" si="3"/>
        <v>38219</v>
      </c>
      <c r="B247" s="235">
        <v>-33.5</v>
      </c>
      <c r="C247" s="236"/>
      <c r="D247" s="237">
        <v>-6.6</v>
      </c>
      <c r="E247" s="236"/>
      <c r="F247" s="237">
        <v>-1.1000000000000001</v>
      </c>
      <c r="G247" s="236"/>
      <c r="H247" s="237"/>
      <c r="I247" s="236"/>
      <c r="J247" s="237">
        <v>-18.2</v>
      </c>
      <c r="K247" s="236"/>
      <c r="L247" s="237">
        <v>2.2999999999999998</v>
      </c>
      <c r="M247" s="238"/>
      <c r="N247" s="239">
        <v>2.2999999999999998</v>
      </c>
      <c r="O247" s="238"/>
      <c r="P247" s="239">
        <v>2.2999999999999998</v>
      </c>
      <c r="Q247" s="238"/>
      <c r="R247" s="239">
        <v>2.2999999999999998</v>
      </c>
      <c r="S247" s="238"/>
      <c r="T247" s="239">
        <v>2.2999999999999998</v>
      </c>
      <c r="U247" s="236"/>
      <c r="V247" s="237">
        <v>0</v>
      </c>
      <c r="W247" s="236"/>
    </row>
    <row r="248" spans="1:23" x14ac:dyDescent="0.25">
      <c r="A248" s="234">
        <f t="shared" si="3"/>
        <v>38220</v>
      </c>
      <c r="B248" s="235">
        <v>-33.5</v>
      </c>
      <c r="C248" s="236"/>
      <c r="D248" s="237">
        <v>-8.8000000000000007</v>
      </c>
      <c r="E248" s="236"/>
      <c r="F248" s="237">
        <v>-2.5</v>
      </c>
      <c r="G248" s="236"/>
      <c r="H248" s="237"/>
      <c r="I248" s="236"/>
      <c r="J248" s="237">
        <v>-21.9</v>
      </c>
      <c r="K248" s="236"/>
      <c r="L248" s="237">
        <v>1.3</v>
      </c>
      <c r="M248" s="238"/>
      <c r="N248" s="239">
        <v>1.3</v>
      </c>
      <c r="O248" s="238"/>
      <c r="P248" s="239">
        <v>1.3</v>
      </c>
      <c r="Q248" s="238"/>
      <c r="R248" s="239">
        <v>1.3</v>
      </c>
      <c r="S248" s="238"/>
      <c r="T248" s="239">
        <v>1.3</v>
      </c>
      <c r="U248" s="236"/>
      <c r="V248" s="237">
        <v>0.14000000000000001</v>
      </c>
      <c r="W248" s="236"/>
    </row>
    <row r="249" spans="1:23" x14ac:dyDescent="0.25">
      <c r="A249" s="234">
        <f t="shared" si="3"/>
        <v>38221</v>
      </c>
      <c r="B249" s="235">
        <v>-33.5</v>
      </c>
      <c r="C249" s="236"/>
      <c r="D249" s="237">
        <v>-10.7</v>
      </c>
      <c r="E249" s="236"/>
      <c r="F249" s="237">
        <v>-2.5</v>
      </c>
      <c r="G249" s="236"/>
      <c r="H249" s="237"/>
      <c r="I249" s="236"/>
      <c r="J249" s="237">
        <v>-25.4</v>
      </c>
      <c r="K249" s="236"/>
      <c r="L249" s="237">
        <v>1.9</v>
      </c>
      <c r="M249" s="238"/>
      <c r="N249" s="239">
        <v>1.9</v>
      </c>
      <c r="O249" s="238"/>
      <c r="P249" s="239">
        <v>1.9</v>
      </c>
      <c r="Q249" s="238"/>
      <c r="R249" s="239">
        <v>1.9</v>
      </c>
      <c r="S249" s="238"/>
      <c r="T249" s="239">
        <v>1.9</v>
      </c>
      <c r="U249" s="236"/>
      <c r="V249" s="237">
        <v>0.01</v>
      </c>
      <c r="W249" s="236"/>
    </row>
    <row r="250" spans="1:23" x14ac:dyDescent="0.25">
      <c r="A250" s="234">
        <f t="shared" si="3"/>
        <v>38222</v>
      </c>
      <c r="B250" s="235">
        <v>-33.5</v>
      </c>
      <c r="C250" s="236"/>
      <c r="D250" s="237">
        <v>-13.1</v>
      </c>
      <c r="E250" s="236"/>
      <c r="F250" s="237">
        <v>-6.8</v>
      </c>
      <c r="G250" s="236"/>
      <c r="H250" s="237"/>
      <c r="I250" s="236"/>
      <c r="J250" s="237">
        <v>-28</v>
      </c>
      <c r="K250" s="236"/>
      <c r="L250" s="237">
        <v>0.2</v>
      </c>
      <c r="M250" s="238"/>
      <c r="N250" s="239">
        <v>0.2</v>
      </c>
      <c r="O250" s="238"/>
      <c r="P250" s="239">
        <v>0.2</v>
      </c>
      <c r="Q250" s="238"/>
      <c r="R250" s="239">
        <v>0.2</v>
      </c>
      <c r="S250" s="238"/>
      <c r="T250" s="239">
        <v>0.2</v>
      </c>
      <c r="U250" s="236"/>
      <c r="V250" s="237">
        <v>0</v>
      </c>
      <c r="W250" s="236"/>
    </row>
    <row r="251" spans="1:23" x14ac:dyDescent="0.25">
      <c r="A251" s="234">
        <f t="shared" si="3"/>
        <v>38223</v>
      </c>
      <c r="B251" s="235">
        <v>-33.6</v>
      </c>
      <c r="C251" s="236"/>
      <c r="D251" s="237">
        <v>-15.3</v>
      </c>
      <c r="E251" s="236"/>
      <c r="F251" s="237">
        <v>-9.8000000000000007</v>
      </c>
      <c r="G251" s="236"/>
      <c r="H251" s="237"/>
      <c r="I251" s="236"/>
      <c r="J251" s="237">
        <v>-30.4</v>
      </c>
      <c r="K251" s="236"/>
      <c r="L251" s="237">
        <v>-2.9</v>
      </c>
      <c r="M251" s="238"/>
      <c r="N251" s="239">
        <v>-2.9</v>
      </c>
      <c r="O251" s="238"/>
      <c r="P251" s="239">
        <v>-2.9</v>
      </c>
      <c r="Q251" s="238"/>
      <c r="R251" s="239">
        <v>-2.9</v>
      </c>
      <c r="S251" s="238"/>
      <c r="T251" s="239">
        <v>-2.9</v>
      </c>
      <c r="U251" s="236"/>
      <c r="V251" s="237">
        <v>0</v>
      </c>
      <c r="W251" s="236"/>
    </row>
    <row r="252" spans="1:23" x14ac:dyDescent="0.25">
      <c r="A252" s="234">
        <f t="shared" si="3"/>
        <v>38224</v>
      </c>
      <c r="B252" s="235">
        <v>-33.700000000000003</v>
      </c>
      <c r="C252" s="236"/>
      <c r="D252" s="237">
        <v>-17.399999999999999</v>
      </c>
      <c r="E252" s="236"/>
      <c r="F252" s="237">
        <v>-12.7</v>
      </c>
      <c r="G252" s="236"/>
      <c r="H252" s="237"/>
      <c r="I252" s="236"/>
      <c r="J252" s="237">
        <v>-32.799999999999997</v>
      </c>
      <c r="K252" s="236"/>
      <c r="L252" s="237">
        <v>-6.5</v>
      </c>
      <c r="M252" s="238"/>
      <c r="N252" s="239">
        <v>-6.5</v>
      </c>
      <c r="O252" s="238"/>
      <c r="P252" s="239">
        <v>-6.5</v>
      </c>
      <c r="Q252" s="238"/>
      <c r="R252" s="239">
        <v>-6.5</v>
      </c>
      <c r="S252" s="238"/>
      <c r="T252" s="239">
        <v>-6.5</v>
      </c>
      <c r="U252" s="236"/>
      <c r="V252" s="237">
        <v>0</v>
      </c>
      <c r="W252" s="236"/>
    </row>
    <row r="253" spans="1:23" x14ac:dyDescent="0.25">
      <c r="A253" s="234">
        <f t="shared" si="3"/>
        <v>38225</v>
      </c>
      <c r="B253" s="235">
        <v>-33.700000000000003</v>
      </c>
      <c r="C253" s="236"/>
      <c r="D253" s="237">
        <v>-19.3</v>
      </c>
      <c r="E253" s="236"/>
      <c r="F253" s="237">
        <v>-15.8</v>
      </c>
      <c r="G253" s="236"/>
      <c r="H253" s="237"/>
      <c r="I253" s="236"/>
      <c r="J253" s="237">
        <v>-34.700000000000003</v>
      </c>
      <c r="K253" s="236"/>
      <c r="L253" s="237">
        <v>-9.9</v>
      </c>
      <c r="M253" s="238"/>
      <c r="N253" s="239">
        <v>-9.9</v>
      </c>
      <c r="O253" s="238"/>
      <c r="P253" s="239">
        <v>-9.9</v>
      </c>
      <c r="Q253" s="238"/>
      <c r="R253" s="239">
        <v>-9.9</v>
      </c>
      <c r="S253" s="238"/>
      <c r="T253" s="239">
        <v>-9.9</v>
      </c>
      <c r="U253" s="236"/>
      <c r="V253" s="237">
        <v>0</v>
      </c>
      <c r="W253" s="236"/>
    </row>
    <row r="254" spans="1:23" x14ac:dyDescent="0.25">
      <c r="A254" s="234">
        <f t="shared" si="3"/>
        <v>38226</v>
      </c>
      <c r="B254" s="235">
        <v>-33.700000000000003</v>
      </c>
      <c r="C254" s="236"/>
      <c r="D254" s="237">
        <v>-21</v>
      </c>
      <c r="E254" s="236"/>
      <c r="F254" s="237">
        <v>-18.3</v>
      </c>
      <c r="G254" s="236"/>
      <c r="H254" s="237"/>
      <c r="I254" s="236"/>
      <c r="J254" s="237">
        <v>-36.1</v>
      </c>
      <c r="K254" s="236"/>
      <c r="L254" s="237">
        <v>-13.4</v>
      </c>
      <c r="M254" s="238"/>
      <c r="N254" s="239">
        <v>-13.4</v>
      </c>
      <c r="O254" s="238"/>
      <c r="P254" s="239">
        <v>-13.4</v>
      </c>
      <c r="Q254" s="238"/>
      <c r="R254" s="239">
        <v>-13.4</v>
      </c>
      <c r="S254" s="238"/>
      <c r="T254" s="239">
        <v>-13.4</v>
      </c>
      <c r="U254" s="236"/>
      <c r="V254" s="237">
        <v>0.01</v>
      </c>
      <c r="W254" s="236"/>
    </row>
    <row r="255" spans="1:23" x14ac:dyDescent="0.25">
      <c r="A255" s="234">
        <f t="shared" si="3"/>
        <v>38227</v>
      </c>
      <c r="B255" s="235">
        <v>-33.5</v>
      </c>
      <c r="C255" s="236"/>
      <c r="D255" s="237">
        <v>-22.4</v>
      </c>
      <c r="E255" s="236"/>
      <c r="F255" s="237">
        <v>-20.3</v>
      </c>
      <c r="G255" s="236"/>
      <c r="H255" s="237"/>
      <c r="I255" s="236"/>
      <c r="J255" s="237">
        <v>-36.799999999999997</v>
      </c>
      <c r="K255" s="236"/>
      <c r="L255" s="237">
        <v>-15</v>
      </c>
      <c r="M255" s="238"/>
      <c r="N255" s="239">
        <v>-15</v>
      </c>
      <c r="O255" s="238"/>
      <c r="P255" s="239">
        <v>-15</v>
      </c>
      <c r="Q255" s="238"/>
      <c r="R255" s="239">
        <v>-15</v>
      </c>
      <c r="S255" s="238"/>
      <c r="T255" s="239">
        <v>-15</v>
      </c>
      <c r="U255" s="236"/>
      <c r="V255" s="237">
        <v>0</v>
      </c>
      <c r="W255" s="236"/>
    </row>
    <row r="256" spans="1:23" x14ac:dyDescent="0.25">
      <c r="A256" s="234">
        <f t="shared" si="3"/>
        <v>38228</v>
      </c>
      <c r="B256" s="235">
        <v>-33.5</v>
      </c>
      <c r="C256" s="236"/>
      <c r="D256" s="237">
        <v>-23.6</v>
      </c>
      <c r="E256" s="236"/>
      <c r="F256" s="237">
        <v>-21.7</v>
      </c>
      <c r="G256" s="236"/>
      <c r="H256" s="237"/>
      <c r="I256" s="236"/>
      <c r="J256" s="237">
        <v>-37.5</v>
      </c>
      <c r="K256" s="236"/>
      <c r="L256" s="237">
        <v>-16.600000000000001</v>
      </c>
      <c r="M256" s="238"/>
      <c r="N256" s="239">
        <v>-16.600000000000001</v>
      </c>
      <c r="O256" s="238"/>
      <c r="P256" s="239">
        <v>-16.600000000000001</v>
      </c>
      <c r="Q256" s="238"/>
      <c r="R256" s="239">
        <v>-16.600000000000001</v>
      </c>
      <c r="S256" s="238"/>
      <c r="T256" s="239">
        <v>-16.600000000000001</v>
      </c>
      <c r="U256" s="236"/>
      <c r="V256" s="237">
        <v>2.5499999999999998</v>
      </c>
      <c r="W256" s="236"/>
    </row>
    <row r="257" spans="1:23" x14ac:dyDescent="0.25">
      <c r="A257" s="234">
        <f t="shared" si="3"/>
        <v>38229</v>
      </c>
      <c r="B257" s="235">
        <v>-33.6</v>
      </c>
      <c r="C257" s="236"/>
      <c r="D257" s="237">
        <v>4.5</v>
      </c>
      <c r="E257" s="236"/>
      <c r="F257" s="237">
        <v>4.5</v>
      </c>
      <c r="G257" s="236"/>
      <c r="H257" s="237"/>
      <c r="I257" s="236"/>
      <c r="J257" s="237">
        <v>3.3</v>
      </c>
      <c r="K257" s="236"/>
      <c r="L257" s="237">
        <v>4.2</v>
      </c>
      <c r="M257" s="238"/>
      <c r="N257" s="239">
        <v>4.2</v>
      </c>
      <c r="O257" s="238"/>
      <c r="P257" s="239">
        <v>4.2</v>
      </c>
      <c r="Q257" s="238"/>
      <c r="R257" s="239">
        <v>4.2</v>
      </c>
      <c r="S257" s="238"/>
      <c r="T257" s="239">
        <v>4.2</v>
      </c>
      <c r="U257" s="236"/>
      <c r="V257" s="237">
        <v>0.81</v>
      </c>
      <c r="W257" s="236"/>
    </row>
    <row r="258" spans="1:23" x14ac:dyDescent="0.25">
      <c r="A258" s="234">
        <f t="shared" si="3"/>
        <v>38230</v>
      </c>
      <c r="B258" s="235">
        <v>-33.6</v>
      </c>
      <c r="C258" s="236"/>
      <c r="D258" s="237">
        <v>4.5999999999999996</v>
      </c>
      <c r="E258" s="236"/>
      <c r="F258" s="237">
        <v>4.5999999999999996</v>
      </c>
      <c r="G258" s="236"/>
      <c r="H258" s="237"/>
      <c r="I258" s="236"/>
      <c r="J258" s="237">
        <v>3</v>
      </c>
      <c r="K258" s="236"/>
      <c r="L258" s="237">
        <v>4.5999999999999996</v>
      </c>
      <c r="M258" s="238"/>
      <c r="N258" s="239">
        <v>4.5999999999999996</v>
      </c>
      <c r="O258" s="238"/>
      <c r="P258" s="239">
        <v>4.5999999999999996</v>
      </c>
      <c r="Q258" s="238"/>
      <c r="R258" s="239">
        <v>4.5999999999999996</v>
      </c>
      <c r="S258" s="238"/>
      <c r="T258" s="239">
        <v>4.5999999999999996</v>
      </c>
      <c r="U258" s="236"/>
      <c r="V258" s="237">
        <v>0.24</v>
      </c>
      <c r="W258" s="236"/>
    </row>
    <row r="259" spans="1:23" x14ac:dyDescent="0.25">
      <c r="A259" s="234">
        <f t="shared" si="3"/>
        <v>38231</v>
      </c>
      <c r="B259" s="235">
        <v>-33.700000000000003</v>
      </c>
      <c r="C259" s="236"/>
      <c r="D259" s="237">
        <v>4.5</v>
      </c>
      <c r="E259" s="236"/>
      <c r="F259" s="237">
        <v>4.5</v>
      </c>
      <c r="G259" s="236"/>
      <c r="H259" s="237"/>
      <c r="I259" s="236"/>
      <c r="J259" s="237">
        <v>2.5</v>
      </c>
      <c r="K259" s="236"/>
      <c r="L259" s="237">
        <v>4.5999999999999996</v>
      </c>
      <c r="M259" s="238"/>
      <c r="N259" s="239">
        <v>4.5999999999999996</v>
      </c>
      <c r="O259" s="238"/>
      <c r="P259" s="239">
        <v>4.5999999999999996</v>
      </c>
      <c r="Q259" s="238"/>
      <c r="R259" s="239">
        <v>4.5999999999999996</v>
      </c>
      <c r="S259" s="238"/>
      <c r="T259" s="239">
        <v>4.5999999999999996</v>
      </c>
      <c r="U259" s="236"/>
      <c r="V259" s="237">
        <v>0</v>
      </c>
      <c r="W259" s="236"/>
    </row>
    <row r="260" spans="1:23" x14ac:dyDescent="0.25">
      <c r="A260" s="234">
        <f t="shared" si="3"/>
        <v>38232</v>
      </c>
      <c r="B260" s="235">
        <v>-33.1</v>
      </c>
      <c r="C260" s="236"/>
      <c r="D260" s="237">
        <v>3.3</v>
      </c>
      <c r="E260" s="236"/>
      <c r="F260" s="237">
        <v>3.1</v>
      </c>
      <c r="G260" s="236"/>
      <c r="H260" s="237"/>
      <c r="I260" s="236"/>
      <c r="J260" s="237">
        <v>1.3</v>
      </c>
      <c r="K260" s="236"/>
      <c r="L260" s="237">
        <v>4.5</v>
      </c>
      <c r="M260" s="238"/>
      <c r="N260" s="239">
        <v>4.5</v>
      </c>
      <c r="O260" s="238"/>
      <c r="P260" s="239">
        <v>4.5</v>
      </c>
      <c r="Q260" s="238"/>
      <c r="R260" s="239">
        <v>4.5</v>
      </c>
      <c r="S260" s="238"/>
      <c r="T260" s="239">
        <v>4.5</v>
      </c>
      <c r="U260" s="236"/>
      <c r="V260" s="237">
        <v>0.01</v>
      </c>
      <c r="W260" s="236"/>
    </row>
    <row r="261" spans="1:23" x14ac:dyDescent="0.25">
      <c r="A261" s="234">
        <f t="shared" si="3"/>
        <v>38233</v>
      </c>
      <c r="B261" s="235">
        <v>-15</v>
      </c>
      <c r="C261" s="236"/>
      <c r="D261" s="237">
        <v>1.8</v>
      </c>
      <c r="E261" s="236"/>
      <c r="F261" s="237">
        <v>1.8</v>
      </c>
      <c r="G261" s="236"/>
      <c r="H261" s="237"/>
      <c r="I261" s="236"/>
      <c r="J261" s="237">
        <v>-1.1000000000000001</v>
      </c>
      <c r="K261" s="236"/>
      <c r="L261" s="237">
        <v>3.8</v>
      </c>
      <c r="M261" s="238"/>
      <c r="N261" s="239">
        <v>3.8</v>
      </c>
      <c r="O261" s="238"/>
      <c r="P261" s="239">
        <v>3.8</v>
      </c>
      <c r="Q261" s="238"/>
      <c r="R261" s="239">
        <v>3.8</v>
      </c>
      <c r="S261" s="238"/>
      <c r="T261" s="239">
        <v>3.8</v>
      </c>
      <c r="U261" s="236"/>
      <c r="V261" s="237">
        <v>0</v>
      </c>
      <c r="W261" s="236"/>
    </row>
    <row r="262" spans="1:23" x14ac:dyDescent="0.25">
      <c r="A262" s="234">
        <f t="shared" si="3"/>
        <v>38234</v>
      </c>
      <c r="B262" s="235">
        <v>-29.6</v>
      </c>
      <c r="C262" s="236"/>
      <c r="D262" s="237">
        <v>0.7</v>
      </c>
      <c r="E262" s="236"/>
      <c r="F262" s="237">
        <v>1.3</v>
      </c>
      <c r="G262" s="236"/>
      <c r="H262" s="237"/>
      <c r="I262" s="236"/>
      <c r="J262" s="237">
        <v>-3.4</v>
      </c>
      <c r="K262" s="236"/>
      <c r="L262" s="237">
        <v>3.6</v>
      </c>
      <c r="M262" s="238"/>
      <c r="N262" s="239">
        <v>3.6</v>
      </c>
      <c r="O262" s="238"/>
      <c r="P262" s="239">
        <v>3.6</v>
      </c>
      <c r="Q262" s="238"/>
      <c r="R262" s="239">
        <v>3.6</v>
      </c>
      <c r="S262" s="238"/>
      <c r="T262" s="239">
        <v>3.6</v>
      </c>
      <c r="U262" s="236"/>
      <c r="V262" s="237">
        <v>0</v>
      </c>
      <c r="W262" s="236"/>
    </row>
    <row r="263" spans="1:23" x14ac:dyDescent="0.25">
      <c r="A263" s="234">
        <f t="shared" si="3"/>
        <v>38235</v>
      </c>
      <c r="B263" s="235">
        <v>-33.5</v>
      </c>
      <c r="C263" s="236"/>
      <c r="D263" s="237">
        <v>-0.7</v>
      </c>
      <c r="E263" s="236"/>
      <c r="F263" s="237">
        <v>0.8</v>
      </c>
      <c r="G263" s="236"/>
      <c r="H263" s="237"/>
      <c r="I263" s="236"/>
      <c r="J263" s="237">
        <v>-6.4</v>
      </c>
      <c r="K263" s="236"/>
      <c r="L263" s="237">
        <v>3.3</v>
      </c>
      <c r="M263" s="238"/>
      <c r="N263" s="239">
        <v>3.3</v>
      </c>
      <c r="O263" s="238"/>
      <c r="P263" s="239">
        <v>3.3</v>
      </c>
      <c r="Q263" s="238"/>
      <c r="R263" s="239">
        <v>3.3</v>
      </c>
      <c r="S263" s="238"/>
      <c r="T263" s="239">
        <v>3.3</v>
      </c>
      <c r="U263" s="236"/>
      <c r="V263" s="237">
        <v>0.01</v>
      </c>
      <c r="W263" s="236"/>
    </row>
    <row r="264" spans="1:23" x14ac:dyDescent="0.25">
      <c r="A264" s="234">
        <f t="shared" si="3"/>
        <v>38236</v>
      </c>
      <c r="B264" s="235">
        <v>-33.5</v>
      </c>
      <c r="C264" s="236"/>
      <c r="D264" s="237">
        <v>-3.9</v>
      </c>
      <c r="E264" s="236"/>
      <c r="F264" s="237">
        <v>0.3</v>
      </c>
      <c r="G264" s="236"/>
      <c r="H264" s="237"/>
      <c r="I264" s="236"/>
      <c r="J264" s="237">
        <v>-10.6</v>
      </c>
      <c r="K264" s="236"/>
      <c r="L264" s="237">
        <v>2.9</v>
      </c>
      <c r="M264" s="238"/>
      <c r="N264" s="239">
        <v>2.9</v>
      </c>
      <c r="O264" s="238"/>
      <c r="P264" s="239">
        <v>2.9</v>
      </c>
      <c r="Q264" s="238"/>
      <c r="R264" s="239">
        <v>2.9</v>
      </c>
      <c r="S264" s="238"/>
      <c r="T264" s="239">
        <v>2.9</v>
      </c>
      <c r="U264" s="236"/>
      <c r="V264" s="237">
        <v>0.23</v>
      </c>
      <c r="W264" s="236"/>
    </row>
    <row r="265" spans="1:23" x14ac:dyDescent="0.25">
      <c r="A265" s="234">
        <f t="shared" si="3"/>
        <v>38237</v>
      </c>
      <c r="B265" s="235">
        <v>-33.700000000000003</v>
      </c>
      <c r="C265" s="236"/>
      <c r="D265" s="237">
        <v>1.4</v>
      </c>
      <c r="E265" s="236"/>
      <c r="F265" s="237">
        <v>1.3</v>
      </c>
      <c r="G265" s="236"/>
      <c r="H265" s="237"/>
      <c r="I265" s="236"/>
      <c r="J265" s="237">
        <v>-4.5</v>
      </c>
      <c r="K265" s="236"/>
      <c r="L265" s="237">
        <v>3.7</v>
      </c>
      <c r="M265" s="238"/>
      <c r="N265" s="239">
        <v>3.7</v>
      </c>
      <c r="O265" s="238"/>
      <c r="P265" s="239">
        <v>3.7</v>
      </c>
      <c r="Q265" s="238"/>
      <c r="R265" s="239">
        <v>3.7</v>
      </c>
      <c r="S265" s="238"/>
      <c r="T265" s="239">
        <v>3.7</v>
      </c>
      <c r="U265" s="236"/>
      <c r="V265" s="237">
        <v>4.8600000000000003</v>
      </c>
      <c r="W265" s="236"/>
    </row>
    <row r="266" spans="1:23" x14ac:dyDescent="0.25">
      <c r="A266" s="234">
        <f t="shared" si="3"/>
        <v>38238</v>
      </c>
      <c r="B266" s="235">
        <v>-33.700000000000003</v>
      </c>
      <c r="C266" s="236"/>
      <c r="D266" s="237">
        <v>4.4000000000000004</v>
      </c>
      <c r="E266" s="236"/>
      <c r="F266" s="237">
        <v>4.4000000000000004</v>
      </c>
      <c r="G266" s="236"/>
      <c r="H266" s="237"/>
      <c r="I266" s="236"/>
      <c r="J266" s="237">
        <v>4.2</v>
      </c>
      <c r="K266" s="236"/>
      <c r="L266" s="237">
        <v>4.3</v>
      </c>
      <c r="M266" s="238"/>
      <c r="N266" s="239">
        <v>4.3</v>
      </c>
      <c r="O266" s="238"/>
      <c r="P266" s="239">
        <v>4.3</v>
      </c>
      <c r="Q266" s="238"/>
      <c r="R266" s="239">
        <v>4.3</v>
      </c>
      <c r="S266" s="238"/>
      <c r="T266" s="239">
        <v>4.3</v>
      </c>
      <c r="U266" s="236"/>
      <c r="V266" s="237">
        <v>2.16</v>
      </c>
      <c r="W266" s="236"/>
    </row>
    <row r="267" spans="1:23" x14ac:dyDescent="0.25">
      <c r="A267" s="234">
        <f t="shared" si="3"/>
        <v>38239</v>
      </c>
      <c r="B267" s="235">
        <v>-33.6</v>
      </c>
      <c r="C267" s="236"/>
      <c r="D267" s="237">
        <v>4.5</v>
      </c>
      <c r="E267" s="236"/>
      <c r="F267" s="237">
        <v>4.5</v>
      </c>
      <c r="G267" s="236"/>
      <c r="H267" s="237"/>
      <c r="I267" s="236"/>
      <c r="J267" s="237">
        <v>4.5999999999999996</v>
      </c>
      <c r="K267" s="236"/>
      <c r="L267" s="237">
        <v>5</v>
      </c>
      <c r="M267" s="238"/>
      <c r="N267" s="239">
        <v>5</v>
      </c>
      <c r="O267" s="238"/>
      <c r="P267" s="239">
        <v>5</v>
      </c>
      <c r="Q267" s="238"/>
      <c r="R267" s="239">
        <v>5</v>
      </c>
      <c r="S267" s="238"/>
      <c r="T267" s="239">
        <v>5</v>
      </c>
      <c r="U267" s="236"/>
      <c r="V267" s="237">
        <v>0</v>
      </c>
      <c r="W267" s="236"/>
    </row>
    <row r="268" spans="1:23" x14ac:dyDescent="0.25">
      <c r="A268" s="234">
        <f t="shared" si="3"/>
        <v>38240</v>
      </c>
      <c r="B268" s="235">
        <v>-33.6</v>
      </c>
      <c r="C268" s="236"/>
      <c r="D268" s="237">
        <v>4.7</v>
      </c>
      <c r="E268" s="236"/>
      <c r="F268" s="237">
        <v>4.5999999999999996</v>
      </c>
      <c r="G268" s="236"/>
      <c r="H268" s="237"/>
      <c r="I268" s="236"/>
      <c r="J268" s="237">
        <v>3</v>
      </c>
      <c r="K268" s="236"/>
      <c r="L268" s="237">
        <v>5.0999999999999996</v>
      </c>
      <c r="M268" s="238"/>
      <c r="N268" s="239">
        <v>5.0999999999999996</v>
      </c>
      <c r="O268" s="238"/>
      <c r="P268" s="239">
        <v>5.0999999999999996</v>
      </c>
      <c r="Q268" s="238"/>
      <c r="R268" s="239">
        <v>5.0999999999999996</v>
      </c>
      <c r="S268" s="238"/>
      <c r="T268" s="239">
        <v>5.0999999999999996</v>
      </c>
      <c r="U268" s="236"/>
      <c r="V268" s="237">
        <v>0</v>
      </c>
      <c r="W268" s="236"/>
    </row>
    <row r="269" spans="1:23" x14ac:dyDescent="0.25">
      <c r="A269" s="234">
        <f t="shared" si="3"/>
        <v>38241</v>
      </c>
      <c r="B269" s="235">
        <v>-33.6</v>
      </c>
      <c r="C269" s="236"/>
      <c r="D269" s="237">
        <v>3.7</v>
      </c>
      <c r="E269" s="236"/>
      <c r="F269" s="237">
        <v>4.2</v>
      </c>
      <c r="G269" s="236"/>
      <c r="H269" s="237"/>
      <c r="I269" s="236"/>
      <c r="J269" s="237">
        <v>2.6</v>
      </c>
      <c r="K269" s="236"/>
      <c r="L269" s="237">
        <v>5</v>
      </c>
      <c r="M269" s="238"/>
      <c r="N269" s="239">
        <v>5</v>
      </c>
      <c r="O269" s="238"/>
      <c r="P269" s="239">
        <v>5</v>
      </c>
      <c r="Q269" s="238"/>
      <c r="R269" s="239">
        <v>5</v>
      </c>
      <c r="S269" s="238"/>
      <c r="T269" s="239">
        <v>5</v>
      </c>
      <c r="U269" s="236"/>
      <c r="V269" s="237">
        <v>0</v>
      </c>
      <c r="W269" s="236"/>
    </row>
    <row r="270" spans="1:23" x14ac:dyDescent="0.25">
      <c r="A270" s="234">
        <f t="shared" si="3"/>
        <v>38242</v>
      </c>
      <c r="B270" s="235">
        <v>-33.5</v>
      </c>
      <c r="C270" s="236"/>
      <c r="D270" s="237">
        <v>2.4</v>
      </c>
      <c r="E270" s="236"/>
      <c r="F270" s="237">
        <v>2.2999999999999998</v>
      </c>
      <c r="G270" s="236"/>
      <c r="H270" s="237"/>
      <c r="I270" s="236"/>
      <c r="J270" s="237">
        <v>1.6</v>
      </c>
      <c r="K270" s="236"/>
      <c r="L270" s="237">
        <v>4.5999999999999996</v>
      </c>
      <c r="M270" s="238"/>
      <c r="N270" s="239">
        <v>4.5999999999999996</v>
      </c>
      <c r="O270" s="238"/>
      <c r="P270" s="239">
        <v>4.5999999999999996</v>
      </c>
      <c r="Q270" s="238"/>
      <c r="R270" s="239">
        <v>4.5999999999999996</v>
      </c>
      <c r="S270" s="238"/>
      <c r="T270" s="239">
        <v>4.5999999999999996</v>
      </c>
      <c r="U270" s="236"/>
      <c r="V270" s="237">
        <v>0</v>
      </c>
      <c r="W270" s="236"/>
    </row>
    <row r="271" spans="1:23" x14ac:dyDescent="0.25">
      <c r="A271" s="234">
        <f t="shared" si="3"/>
        <v>38243</v>
      </c>
      <c r="B271" s="235">
        <v>-33.4</v>
      </c>
      <c r="C271" s="236"/>
      <c r="D271" s="237">
        <v>1.3</v>
      </c>
      <c r="E271" s="236"/>
      <c r="F271" s="237">
        <v>1.7</v>
      </c>
      <c r="G271" s="236"/>
      <c r="H271" s="237"/>
      <c r="I271" s="236"/>
      <c r="J271" s="237">
        <v>0.2</v>
      </c>
      <c r="K271" s="236"/>
      <c r="L271" s="237">
        <v>4</v>
      </c>
      <c r="M271" s="238"/>
      <c r="N271" s="239">
        <v>4</v>
      </c>
      <c r="O271" s="238"/>
      <c r="P271" s="239">
        <v>4</v>
      </c>
      <c r="Q271" s="238"/>
      <c r="R271" s="239">
        <v>4</v>
      </c>
      <c r="S271" s="238"/>
      <c r="T271" s="239">
        <v>4</v>
      </c>
      <c r="U271" s="236"/>
      <c r="V271" s="237">
        <v>0.01</v>
      </c>
      <c r="W271" s="236"/>
    </row>
    <row r="272" spans="1:23" x14ac:dyDescent="0.25">
      <c r="A272" s="234">
        <f t="shared" ref="A272:A335" si="4">A271+1</f>
        <v>38244</v>
      </c>
      <c r="B272" s="235">
        <v>-33.5</v>
      </c>
      <c r="C272" s="236"/>
      <c r="D272" s="237">
        <v>1.4</v>
      </c>
      <c r="E272" s="236"/>
      <c r="F272" s="237">
        <v>1.5</v>
      </c>
      <c r="G272" s="236"/>
      <c r="H272" s="237"/>
      <c r="I272" s="236"/>
      <c r="J272" s="237">
        <v>-0.3</v>
      </c>
      <c r="K272" s="236"/>
      <c r="L272" s="237">
        <v>3.9</v>
      </c>
      <c r="M272" s="238"/>
      <c r="N272" s="239">
        <v>3.9</v>
      </c>
      <c r="O272" s="238"/>
      <c r="P272" s="239">
        <v>3.9</v>
      </c>
      <c r="Q272" s="238"/>
      <c r="R272" s="239">
        <v>3.9</v>
      </c>
      <c r="S272" s="238"/>
      <c r="T272" s="239">
        <v>3.9</v>
      </c>
      <c r="U272" s="236"/>
      <c r="V272" s="237">
        <v>0.03</v>
      </c>
      <c r="W272" s="236"/>
    </row>
    <row r="273" spans="1:23" x14ac:dyDescent="0.25">
      <c r="A273" s="234">
        <f t="shared" si="4"/>
        <v>38245</v>
      </c>
      <c r="B273" s="235">
        <v>-33.6</v>
      </c>
      <c r="C273" s="236"/>
      <c r="D273" s="237">
        <v>-0.2</v>
      </c>
      <c r="E273" s="236"/>
      <c r="F273" s="237">
        <v>1.1000000000000001</v>
      </c>
      <c r="G273" s="236"/>
      <c r="H273" s="237"/>
      <c r="I273" s="236"/>
      <c r="J273" s="237">
        <v>-2.2999999999999998</v>
      </c>
      <c r="K273" s="236"/>
      <c r="L273" s="237">
        <v>3.6</v>
      </c>
      <c r="M273" s="238"/>
      <c r="N273" s="239">
        <v>3.6</v>
      </c>
      <c r="O273" s="238"/>
      <c r="P273" s="239">
        <v>3.6</v>
      </c>
      <c r="Q273" s="238"/>
      <c r="R273" s="239">
        <v>3.6</v>
      </c>
      <c r="S273" s="238"/>
      <c r="T273" s="239">
        <v>3.6</v>
      </c>
      <c r="U273" s="236"/>
      <c r="V273" s="237">
        <v>0</v>
      </c>
      <c r="W273" s="236"/>
    </row>
    <row r="274" spans="1:23" x14ac:dyDescent="0.25">
      <c r="A274" s="234">
        <f t="shared" si="4"/>
        <v>38246</v>
      </c>
      <c r="B274" s="235">
        <v>-33.5</v>
      </c>
      <c r="C274" s="236"/>
      <c r="D274" s="237">
        <v>-0.7</v>
      </c>
      <c r="E274" s="236"/>
      <c r="F274" s="237">
        <v>0.9</v>
      </c>
      <c r="G274" s="236"/>
      <c r="H274" s="237"/>
      <c r="I274" s="236"/>
      <c r="J274" s="237">
        <v>-3.2</v>
      </c>
      <c r="K274" s="236"/>
      <c r="L274" s="237">
        <v>3.5</v>
      </c>
      <c r="M274" s="238"/>
      <c r="N274" s="239">
        <v>3.5</v>
      </c>
      <c r="O274" s="238"/>
      <c r="P274" s="239">
        <v>3.5</v>
      </c>
      <c r="Q274" s="238"/>
      <c r="R274" s="239">
        <v>3.5</v>
      </c>
      <c r="S274" s="238"/>
      <c r="T274" s="239">
        <v>3.5</v>
      </c>
      <c r="U274" s="236"/>
      <c r="V274" s="237">
        <v>0.05</v>
      </c>
      <c r="W274" s="236"/>
    </row>
    <row r="275" spans="1:23" x14ac:dyDescent="0.25">
      <c r="A275" s="234">
        <f t="shared" si="4"/>
        <v>38247</v>
      </c>
      <c r="B275" s="235">
        <v>-33.5</v>
      </c>
      <c r="C275" s="236"/>
      <c r="D275" s="237">
        <v>0.6</v>
      </c>
      <c r="E275" s="236"/>
      <c r="F275" s="237">
        <v>1.3</v>
      </c>
      <c r="G275" s="236"/>
      <c r="H275" s="237"/>
      <c r="I275" s="236"/>
      <c r="J275" s="237">
        <v>-0.9</v>
      </c>
      <c r="K275" s="236"/>
      <c r="L275" s="237">
        <v>3.8</v>
      </c>
      <c r="M275" s="238"/>
      <c r="N275" s="239">
        <v>3.8</v>
      </c>
      <c r="O275" s="238"/>
      <c r="P275" s="239">
        <v>3.8</v>
      </c>
      <c r="Q275" s="238"/>
      <c r="R275" s="239">
        <v>3.8</v>
      </c>
      <c r="S275" s="238"/>
      <c r="T275" s="239">
        <v>3.8</v>
      </c>
      <c r="U275" s="236"/>
      <c r="V275" s="237">
        <v>0.63</v>
      </c>
      <c r="W275" s="236"/>
    </row>
    <row r="276" spans="1:23" x14ac:dyDescent="0.25">
      <c r="A276" s="234">
        <f t="shared" si="4"/>
        <v>38248</v>
      </c>
      <c r="B276" s="235">
        <v>-33.6</v>
      </c>
      <c r="C276" s="236"/>
      <c r="D276" s="237">
        <v>4.5</v>
      </c>
      <c r="E276" s="236"/>
      <c r="F276" s="237">
        <v>4.4000000000000004</v>
      </c>
      <c r="G276" s="236"/>
      <c r="H276" s="237"/>
      <c r="I276" s="236"/>
      <c r="J276" s="237">
        <v>2.6</v>
      </c>
      <c r="K276" s="236"/>
      <c r="L276" s="237">
        <v>6.4</v>
      </c>
      <c r="M276" s="238"/>
      <c r="N276" s="239">
        <v>6.4</v>
      </c>
      <c r="O276" s="238"/>
      <c r="P276" s="239">
        <v>6.4</v>
      </c>
      <c r="Q276" s="238"/>
      <c r="R276" s="239">
        <v>6.4</v>
      </c>
      <c r="S276" s="238"/>
      <c r="T276" s="239">
        <v>6.4</v>
      </c>
      <c r="U276" s="236"/>
      <c r="V276" s="237">
        <v>0</v>
      </c>
      <c r="W276" s="236"/>
    </row>
    <row r="277" spans="1:23" x14ac:dyDescent="0.25">
      <c r="A277" s="234">
        <f t="shared" si="4"/>
        <v>38249</v>
      </c>
      <c r="B277" s="235">
        <v>-33.5</v>
      </c>
      <c r="C277" s="236"/>
      <c r="D277" s="237">
        <v>2.2999999999999998</v>
      </c>
      <c r="E277" s="236"/>
      <c r="F277" s="237">
        <v>2.6</v>
      </c>
      <c r="G277" s="236"/>
      <c r="H277" s="237"/>
      <c r="I277" s="236"/>
      <c r="J277" s="237">
        <v>0.5</v>
      </c>
      <c r="K277" s="236"/>
      <c r="L277" s="237">
        <v>6.3</v>
      </c>
      <c r="M277" s="238"/>
      <c r="N277" s="239">
        <v>6.3</v>
      </c>
      <c r="O277" s="238"/>
      <c r="P277" s="239">
        <v>6.3</v>
      </c>
      <c r="Q277" s="238"/>
      <c r="R277" s="239">
        <v>6.3</v>
      </c>
      <c r="S277" s="238"/>
      <c r="T277" s="239">
        <v>6.3</v>
      </c>
      <c r="U277" s="236"/>
      <c r="V277" s="237">
        <v>0</v>
      </c>
      <c r="W277" s="236"/>
    </row>
    <row r="278" spans="1:23" x14ac:dyDescent="0.25">
      <c r="A278" s="234">
        <f t="shared" si="4"/>
        <v>38250</v>
      </c>
      <c r="B278" s="235">
        <v>-33.5</v>
      </c>
      <c r="C278" s="236"/>
      <c r="D278" s="237">
        <v>0.2</v>
      </c>
      <c r="E278" s="236"/>
      <c r="F278" s="237">
        <v>1.6</v>
      </c>
      <c r="G278" s="236"/>
      <c r="H278" s="237"/>
      <c r="I278" s="236"/>
      <c r="J278" s="237">
        <v>-2.4</v>
      </c>
      <c r="K278" s="236"/>
      <c r="L278" s="237">
        <v>3.8</v>
      </c>
      <c r="M278" s="238"/>
      <c r="N278" s="239">
        <v>3.8</v>
      </c>
      <c r="O278" s="238"/>
      <c r="P278" s="239">
        <v>3.8</v>
      </c>
      <c r="Q278" s="238"/>
      <c r="R278" s="239">
        <v>3.8</v>
      </c>
      <c r="S278" s="238"/>
      <c r="T278" s="239">
        <v>3.8</v>
      </c>
      <c r="U278" s="236"/>
      <c r="V278" s="237">
        <v>0</v>
      </c>
      <c r="W278" s="236"/>
    </row>
    <row r="279" spans="1:23" x14ac:dyDescent="0.25">
      <c r="A279" s="234">
        <f t="shared" si="4"/>
        <v>38251</v>
      </c>
      <c r="B279" s="235">
        <v>-33.299999999999997</v>
      </c>
      <c r="C279" s="236"/>
      <c r="D279" s="237">
        <v>-0.8</v>
      </c>
      <c r="E279" s="236"/>
      <c r="F279" s="237">
        <v>1</v>
      </c>
      <c r="G279" s="236"/>
      <c r="H279" s="237"/>
      <c r="I279" s="236"/>
      <c r="J279" s="237">
        <v>-4.7</v>
      </c>
      <c r="K279" s="236"/>
      <c r="L279" s="237">
        <v>3.5</v>
      </c>
      <c r="M279" s="238"/>
      <c r="N279" s="239">
        <v>3.5</v>
      </c>
      <c r="O279" s="238"/>
      <c r="P279" s="239">
        <v>3.5</v>
      </c>
      <c r="Q279" s="238"/>
      <c r="R279" s="239">
        <v>3.5</v>
      </c>
      <c r="S279" s="238"/>
      <c r="T279" s="239">
        <v>3.5</v>
      </c>
      <c r="U279" s="236"/>
      <c r="V279" s="237">
        <v>0.01</v>
      </c>
      <c r="W279" s="236"/>
    </row>
    <row r="280" spans="1:23" x14ac:dyDescent="0.25">
      <c r="A280" s="234">
        <f t="shared" si="4"/>
        <v>38252</v>
      </c>
      <c r="B280" s="235">
        <v>-33.4</v>
      </c>
      <c r="C280" s="236"/>
      <c r="D280" s="237">
        <v>-1.8</v>
      </c>
      <c r="E280" s="236"/>
      <c r="F280" s="237">
        <v>0.5</v>
      </c>
      <c r="G280" s="236"/>
      <c r="H280" s="237" t="s">
        <v>147</v>
      </c>
      <c r="I280" s="236"/>
      <c r="J280" s="237">
        <v>-7.5</v>
      </c>
      <c r="K280" s="236"/>
      <c r="L280" s="237">
        <v>3.1</v>
      </c>
      <c r="M280" s="238"/>
      <c r="N280" s="239">
        <v>3.1</v>
      </c>
      <c r="O280" s="238"/>
      <c r="P280" s="239">
        <v>3.1</v>
      </c>
      <c r="Q280" s="238"/>
      <c r="R280" s="239">
        <v>3.1</v>
      </c>
      <c r="S280" s="238"/>
      <c r="T280" s="239">
        <v>3.1</v>
      </c>
      <c r="U280" s="236"/>
      <c r="V280" s="237">
        <v>0.02</v>
      </c>
      <c r="W280" s="236"/>
    </row>
    <row r="281" spans="1:23" x14ac:dyDescent="0.25">
      <c r="A281" s="234">
        <f t="shared" si="4"/>
        <v>38253</v>
      </c>
      <c r="B281" s="235">
        <v>-32.799999999999997</v>
      </c>
      <c r="C281" s="236"/>
      <c r="D281" s="237">
        <v>-4.7</v>
      </c>
      <c r="E281" s="236"/>
      <c r="F281" s="237">
        <v>0</v>
      </c>
      <c r="G281" s="236"/>
      <c r="H281" s="237"/>
      <c r="I281" s="236"/>
      <c r="J281" s="237">
        <v>-10.6</v>
      </c>
      <c r="K281" s="236"/>
      <c r="L281" s="237">
        <v>2.9</v>
      </c>
      <c r="M281" s="238"/>
      <c r="N281" s="239">
        <v>2.9</v>
      </c>
      <c r="O281" s="238"/>
      <c r="P281" s="239">
        <v>2.9</v>
      </c>
      <c r="Q281" s="238"/>
      <c r="R281" s="239">
        <v>2.9</v>
      </c>
      <c r="S281" s="238"/>
      <c r="T281" s="239">
        <v>2.9</v>
      </c>
      <c r="U281" s="236"/>
      <c r="V281" s="237">
        <v>0</v>
      </c>
      <c r="W281" s="236"/>
    </row>
    <row r="282" spans="1:23" x14ac:dyDescent="0.25">
      <c r="A282" s="234">
        <f t="shared" si="4"/>
        <v>38254</v>
      </c>
      <c r="B282" s="235">
        <v>-30.4</v>
      </c>
      <c r="C282" s="236"/>
      <c r="D282" s="237">
        <v>-7.2</v>
      </c>
      <c r="E282" s="236"/>
      <c r="F282" s="237">
        <v>-0.6</v>
      </c>
      <c r="G282" s="236"/>
      <c r="H282" s="237">
        <v>-3.6</v>
      </c>
      <c r="I282" s="236"/>
      <c r="J282" s="237">
        <v>-13.5</v>
      </c>
      <c r="K282" s="236"/>
      <c r="L282" s="237">
        <v>2.5</v>
      </c>
      <c r="M282" s="238"/>
      <c r="N282" s="239">
        <v>2.5</v>
      </c>
      <c r="O282" s="238"/>
      <c r="P282" s="239">
        <v>2.5</v>
      </c>
      <c r="Q282" s="238"/>
      <c r="R282" s="239">
        <v>2.5</v>
      </c>
      <c r="S282" s="238"/>
      <c r="T282" s="239">
        <v>2.5</v>
      </c>
      <c r="U282" s="236"/>
      <c r="V282" s="237">
        <v>0</v>
      </c>
      <c r="W282" s="236"/>
    </row>
    <row r="283" spans="1:23" x14ac:dyDescent="0.25">
      <c r="A283" s="234">
        <f t="shared" si="4"/>
        <v>38255</v>
      </c>
      <c r="B283" s="235">
        <v>-30.1</v>
      </c>
      <c r="C283" s="236"/>
      <c r="D283" s="237">
        <v>-8.6</v>
      </c>
      <c r="E283" s="236"/>
      <c r="F283" s="237">
        <v>-1.3</v>
      </c>
      <c r="G283" s="236"/>
      <c r="H283" s="237">
        <v>-4.8</v>
      </c>
      <c r="I283" s="236"/>
      <c r="J283" s="237">
        <v>-15.7</v>
      </c>
      <c r="K283" s="236"/>
      <c r="L283" s="237">
        <v>1.7</v>
      </c>
      <c r="M283" s="238"/>
      <c r="N283" s="239">
        <v>1.7</v>
      </c>
      <c r="O283" s="238"/>
      <c r="P283" s="239">
        <v>1.7</v>
      </c>
      <c r="Q283" s="238"/>
      <c r="R283" s="239">
        <v>1.7</v>
      </c>
      <c r="S283" s="238"/>
      <c r="T283" s="239">
        <v>1.7</v>
      </c>
      <c r="U283" s="236"/>
      <c r="V283" s="237">
        <v>0</v>
      </c>
      <c r="W283" s="236"/>
    </row>
    <row r="284" spans="1:23" x14ac:dyDescent="0.25">
      <c r="A284" s="234">
        <f t="shared" si="4"/>
        <v>38256</v>
      </c>
      <c r="B284" s="235">
        <v>-29.8</v>
      </c>
      <c r="C284" s="236"/>
      <c r="D284" s="237">
        <v>-9.8000000000000007</v>
      </c>
      <c r="E284" s="236"/>
      <c r="F284" s="237">
        <v>-1.9</v>
      </c>
      <c r="G284" s="236"/>
      <c r="H284" s="237">
        <v>-5.9</v>
      </c>
      <c r="I284" s="236"/>
      <c r="J284" s="237">
        <v>-17.5</v>
      </c>
      <c r="K284" s="236"/>
      <c r="L284" s="237">
        <v>0.9</v>
      </c>
      <c r="M284" s="238"/>
      <c r="N284" s="239">
        <v>0.9</v>
      </c>
      <c r="O284" s="238"/>
      <c r="P284" s="239">
        <v>0.9</v>
      </c>
      <c r="Q284" s="238"/>
      <c r="R284" s="239">
        <v>0.9</v>
      </c>
      <c r="S284" s="238"/>
      <c r="T284" s="239">
        <v>0.9</v>
      </c>
      <c r="U284" s="236"/>
      <c r="V284" s="237">
        <v>0.01</v>
      </c>
      <c r="W284" s="236"/>
    </row>
    <row r="285" spans="1:23" x14ac:dyDescent="0.25">
      <c r="A285" s="234">
        <f t="shared" si="4"/>
        <v>38257</v>
      </c>
      <c r="B285" s="235">
        <v>-29.2</v>
      </c>
      <c r="C285" s="236"/>
      <c r="D285" s="237">
        <v>-10.8</v>
      </c>
      <c r="E285" s="236"/>
      <c r="F285" s="237">
        <v>-2.2000000000000002</v>
      </c>
      <c r="G285" s="236"/>
      <c r="H285" s="237">
        <v>-6.9</v>
      </c>
      <c r="I285" s="236"/>
      <c r="J285" s="237">
        <v>-18.600000000000001</v>
      </c>
      <c r="K285" s="236"/>
      <c r="L285" s="237">
        <v>0</v>
      </c>
      <c r="M285" s="238"/>
      <c r="N285" s="239">
        <v>0</v>
      </c>
      <c r="O285" s="238"/>
      <c r="P285" s="239">
        <v>0</v>
      </c>
      <c r="Q285" s="238"/>
      <c r="R285" s="239">
        <v>0</v>
      </c>
      <c r="S285" s="238"/>
      <c r="T285" s="239">
        <v>0</v>
      </c>
      <c r="U285" s="236"/>
      <c r="V285" s="237">
        <v>1.94</v>
      </c>
      <c r="W285" s="236"/>
    </row>
    <row r="286" spans="1:23" x14ac:dyDescent="0.25">
      <c r="A286" s="234">
        <f t="shared" si="4"/>
        <v>38258</v>
      </c>
      <c r="B286" s="235">
        <v>-29.2</v>
      </c>
      <c r="C286" s="236"/>
      <c r="D286" s="237">
        <v>4.5</v>
      </c>
      <c r="E286" s="236"/>
      <c r="F286" s="237">
        <v>4.5</v>
      </c>
      <c r="G286" s="236"/>
      <c r="H286" s="237">
        <v>3.2</v>
      </c>
      <c r="I286" s="236"/>
      <c r="J286" s="237">
        <v>3</v>
      </c>
      <c r="K286" s="236"/>
      <c r="L286" s="237">
        <v>4.8</v>
      </c>
      <c r="M286" s="238"/>
      <c r="N286" s="239">
        <v>4.8</v>
      </c>
      <c r="O286" s="238"/>
      <c r="P286" s="239">
        <v>4.8</v>
      </c>
      <c r="Q286" s="238"/>
      <c r="R286" s="239">
        <v>4.8</v>
      </c>
      <c r="S286" s="238"/>
      <c r="T286" s="239">
        <v>4.8</v>
      </c>
      <c r="U286" s="236"/>
      <c r="V286" s="237">
        <v>0.91</v>
      </c>
      <c r="W286" s="236"/>
    </row>
    <row r="287" spans="1:23" x14ac:dyDescent="0.25">
      <c r="A287" s="234">
        <f t="shared" si="4"/>
        <v>38259</v>
      </c>
      <c r="B287" s="235">
        <v>-28.6</v>
      </c>
      <c r="C287" s="236"/>
      <c r="D287" s="237">
        <v>4.4000000000000004</v>
      </c>
      <c r="E287" s="236"/>
      <c r="F287" s="237">
        <v>4.5</v>
      </c>
      <c r="G287" s="236"/>
      <c r="H287" s="237">
        <v>3.5</v>
      </c>
      <c r="I287" s="236"/>
      <c r="J287" s="237">
        <v>4.4000000000000004</v>
      </c>
      <c r="K287" s="236"/>
      <c r="L287" s="237">
        <v>4.5</v>
      </c>
      <c r="M287" s="238"/>
      <c r="N287" s="239">
        <v>4.5</v>
      </c>
      <c r="O287" s="238"/>
      <c r="P287" s="239">
        <v>4.5</v>
      </c>
      <c r="Q287" s="238"/>
      <c r="R287" s="239">
        <v>4.5</v>
      </c>
      <c r="S287" s="238"/>
      <c r="T287" s="239">
        <v>4.5</v>
      </c>
      <c r="U287" s="236"/>
      <c r="V287" s="237">
        <v>0.01</v>
      </c>
      <c r="W287" s="236"/>
    </row>
    <row r="288" spans="1:23" x14ac:dyDescent="0.25">
      <c r="A288" s="234">
        <f t="shared" si="4"/>
        <v>38260</v>
      </c>
      <c r="B288" s="235">
        <v>-6.7</v>
      </c>
      <c r="C288" s="236"/>
      <c r="D288" s="237">
        <v>4.3</v>
      </c>
      <c r="E288" s="236"/>
      <c r="F288" s="237">
        <v>4.4000000000000004</v>
      </c>
      <c r="G288" s="236"/>
      <c r="H288" s="237">
        <v>3</v>
      </c>
      <c r="I288" s="236"/>
      <c r="J288" s="237">
        <v>2.6</v>
      </c>
      <c r="K288" s="236"/>
      <c r="L288" s="237">
        <v>4.7</v>
      </c>
      <c r="M288" s="238"/>
      <c r="N288" s="239">
        <v>4.7</v>
      </c>
      <c r="O288" s="238"/>
      <c r="P288" s="239">
        <v>4.7</v>
      </c>
      <c r="Q288" s="238"/>
      <c r="R288" s="239">
        <v>4.7</v>
      </c>
      <c r="S288" s="238"/>
      <c r="T288" s="239">
        <v>4.7</v>
      </c>
      <c r="U288" s="236"/>
      <c r="V288" s="237">
        <v>0.01</v>
      </c>
      <c r="W288" s="236"/>
    </row>
    <row r="289" spans="1:23" x14ac:dyDescent="0.25">
      <c r="A289" s="234">
        <f t="shared" si="4"/>
        <v>38261</v>
      </c>
      <c r="B289" s="235">
        <v>-14.2</v>
      </c>
      <c r="C289" s="236"/>
      <c r="D289" s="237">
        <v>2.6</v>
      </c>
      <c r="E289" s="236"/>
      <c r="F289" s="237">
        <v>2.7</v>
      </c>
      <c r="G289" s="236"/>
      <c r="H289" s="237">
        <v>1.6</v>
      </c>
      <c r="I289" s="236"/>
      <c r="J289" s="237">
        <v>2.2000000000000002</v>
      </c>
      <c r="K289" s="236"/>
      <c r="L289" s="237">
        <v>4.7</v>
      </c>
      <c r="M289" s="238"/>
      <c r="N289" s="239">
        <v>4.7</v>
      </c>
      <c r="O289" s="238"/>
      <c r="P289" s="239">
        <v>4.7</v>
      </c>
      <c r="Q289" s="238"/>
      <c r="R289" s="239">
        <v>4.7</v>
      </c>
      <c r="S289" s="238"/>
      <c r="T289" s="239">
        <v>4.7</v>
      </c>
      <c r="U289" s="236"/>
      <c r="V289" s="237">
        <v>0</v>
      </c>
      <c r="W289" s="236"/>
    </row>
    <row r="290" spans="1:23" x14ac:dyDescent="0.25">
      <c r="A290" s="234">
        <f t="shared" si="4"/>
        <v>38262</v>
      </c>
      <c r="B290" s="235">
        <v>-16.8</v>
      </c>
      <c r="C290" s="236"/>
      <c r="D290" s="237">
        <v>2.1</v>
      </c>
      <c r="E290" s="236"/>
      <c r="F290" s="237">
        <v>2.1</v>
      </c>
      <c r="G290" s="236"/>
      <c r="H290" s="237">
        <v>1.2</v>
      </c>
      <c r="I290" s="236"/>
      <c r="J290" s="237">
        <v>1.4</v>
      </c>
      <c r="K290" s="236"/>
      <c r="L290" s="237">
        <v>4.3</v>
      </c>
      <c r="M290" s="238"/>
      <c r="N290" s="239">
        <v>4.3</v>
      </c>
      <c r="O290" s="238"/>
      <c r="P290" s="239">
        <v>4.3</v>
      </c>
      <c r="Q290" s="238"/>
      <c r="R290" s="239">
        <v>4.3</v>
      </c>
      <c r="S290" s="238"/>
      <c r="T290" s="239">
        <v>4.3</v>
      </c>
      <c r="U290" s="236"/>
      <c r="V290" s="237">
        <v>0.28999999999999998</v>
      </c>
      <c r="W290" s="236"/>
    </row>
    <row r="291" spans="1:23" x14ac:dyDescent="0.25">
      <c r="A291" s="234">
        <f t="shared" si="4"/>
        <v>38263</v>
      </c>
      <c r="B291" s="235">
        <v>-18.899999999999999</v>
      </c>
      <c r="C291" s="236"/>
      <c r="D291" s="237">
        <v>3.1</v>
      </c>
      <c r="E291" s="236"/>
      <c r="F291" s="237">
        <v>2.4</v>
      </c>
      <c r="G291" s="236"/>
      <c r="H291" s="237">
        <v>1.7</v>
      </c>
      <c r="I291" s="236"/>
      <c r="J291" s="237">
        <v>2.7</v>
      </c>
      <c r="K291" s="236"/>
      <c r="L291" s="237">
        <v>4.5999999999999996</v>
      </c>
      <c r="M291" s="238"/>
      <c r="N291" s="239">
        <v>4.5999999999999996</v>
      </c>
      <c r="O291" s="238"/>
      <c r="P291" s="239">
        <v>4.5999999999999996</v>
      </c>
      <c r="Q291" s="238"/>
      <c r="R291" s="239">
        <v>4.5999999999999996</v>
      </c>
      <c r="S291" s="238"/>
      <c r="T291" s="239">
        <v>4.5999999999999996</v>
      </c>
      <c r="U291" s="236"/>
      <c r="V291" s="237">
        <v>0.24</v>
      </c>
      <c r="W291" s="236"/>
    </row>
    <row r="292" spans="1:23" x14ac:dyDescent="0.25">
      <c r="A292" s="234">
        <f t="shared" si="4"/>
        <v>38264</v>
      </c>
      <c r="B292" s="235">
        <v>-19.7</v>
      </c>
      <c r="C292" s="236"/>
      <c r="D292" s="237">
        <v>5.2</v>
      </c>
      <c r="E292" s="236"/>
      <c r="F292" s="237">
        <v>5</v>
      </c>
      <c r="G292" s="236"/>
      <c r="H292" s="237">
        <v>1.8</v>
      </c>
      <c r="I292" s="236"/>
      <c r="J292" s="237">
        <v>2.8</v>
      </c>
      <c r="K292" s="236"/>
      <c r="L292" s="237">
        <v>6.3</v>
      </c>
      <c r="M292" s="238"/>
      <c r="N292" s="239">
        <v>6.3</v>
      </c>
      <c r="O292" s="238"/>
      <c r="P292" s="239">
        <v>6.3</v>
      </c>
      <c r="Q292" s="238"/>
      <c r="R292" s="239">
        <v>6.3</v>
      </c>
      <c r="S292" s="238"/>
      <c r="T292" s="239">
        <v>6.3</v>
      </c>
      <c r="U292" s="236"/>
      <c r="V292" s="237">
        <v>0.02</v>
      </c>
      <c r="W292" s="236"/>
    </row>
    <row r="293" spans="1:23" x14ac:dyDescent="0.25">
      <c r="A293" s="234">
        <f t="shared" si="4"/>
        <v>38265</v>
      </c>
      <c r="B293" s="235">
        <v>-21.7</v>
      </c>
      <c r="C293" s="236"/>
      <c r="D293" s="237">
        <v>5.7</v>
      </c>
      <c r="E293" s="236"/>
      <c r="F293" s="237">
        <v>5.7</v>
      </c>
      <c r="G293" s="236"/>
      <c r="H293" s="237">
        <v>5.5</v>
      </c>
      <c r="I293" s="236"/>
      <c r="J293" s="237">
        <v>2</v>
      </c>
      <c r="K293" s="236"/>
      <c r="L293" s="237">
        <v>6.1</v>
      </c>
      <c r="M293" s="238"/>
      <c r="N293" s="239">
        <v>6.1</v>
      </c>
      <c r="O293" s="238"/>
      <c r="P293" s="239">
        <v>6.1</v>
      </c>
      <c r="Q293" s="238"/>
      <c r="R293" s="239">
        <v>6.1</v>
      </c>
      <c r="S293" s="238"/>
      <c r="T293" s="239">
        <v>6.1</v>
      </c>
      <c r="U293" s="236"/>
      <c r="V293" s="237">
        <v>0</v>
      </c>
      <c r="W293" s="236"/>
    </row>
    <row r="294" spans="1:23" x14ac:dyDescent="0.25">
      <c r="A294" s="234">
        <f t="shared" si="4"/>
        <v>38266</v>
      </c>
      <c r="B294" s="235">
        <v>-22.2</v>
      </c>
      <c r="C294" s="236"/>
      <c r="D294" s="237">
        <v>2.6</v>
      </c>
      <c r="E294" s="236"/>
      <c r="F294" s="237">
        <v>2.6</v>
      </c>
      <c r="G294" s="236"/>
      <c r="H294" s="237">
        <v>1.9</v>
      </c>
      <c r="I294" s="236"/>
      <c r="J294" s="237">
        <v>0.6</v>
      </c>
      <c r="K294" s="236"/>
      <c r="L294" s="237">
        <v>6.1</v>
      </c>
      <c r="M294" s="238"/>
      <c r="N294" s="239">
        <v>6.1</v>
      </c>
      <c r="O294" s="238"/>
      <c r="P294" s="239">
        <v>6.1</v>
      </c>
      <c r="Q294" s="238"/>
      <c r="R294" s="239">
        <v>6.1</v>
      </c>
      <c r="S294" s="238"/>
      <c r="T294" s="239">
        <v>6.1</v>
      </c>
      <c r="U294" s="236"/>
      <c r="V294" s="237">
        <v>0.01</v>
      </c>
      <c r="W294" s="236"/>
    </row>
    <row r="295" spans="1:23" x14ac:dyDescent="0.25">
      <c r="A295" s="234">
        <f t="shared" si="4"/>
        <v>38267</v>
      </c>
      <c r="B295" s="235">
        <v>-22.7</v>
      </c>
      <c r="C295" s="236"/>
      <c r="D295" s="237">
        <v>1.9</v>
      </c>
      <c r="E295" s="236"/>
      <c r="F295" s="237">
        <v>2.1</v>
      </c>
      <c r="G295" s="236"/>
      <c r="H295" s="237">
        <v>1.6</v>
      </c>
      <c r="I295" s="236"/>
      <c r="J295" s="237">
        <v>-0.5</v>
      </c>
      <c r="K295" s="236"/>
      <c r="L295" s="237">
        <v>5.5</v>
      </c>
      <c r="M295" s="238"/>
      <c r="N295" s="239">
        <v>5.5</v>
      </c>
      <c r="O295" s="238"/>
      <c r="P295" s="239">
        <v>5.5</v>
      </c>
      <c r="Q295" s="238"/>
      <c r="R295" s="239">
        <v>5.5</v>
      </c>
      <c r="S295" s="238"/>
      <c r="T295" s="239">
        <v>5.5</v>
      </c>
      <c r="U295" s="236"/>
      <c r="V295" s="237">
        <v>0.01</v>
      </c>
      <c r="W295" s="236"/>
    </row>
    <row r="296" spans="1:23" x14ac:dyDescent="0.25">
      <c r="A296" s="234">
        <f t="shared" si="4"/>
        <v>38268</v>
      </c>
      <c r="B296" s="235">
        <v>-15.1</v>
      </c>
      <c r="C296" s="236"/>
      <c r="D296" s="237">
        <v>1</v>
      </c>
      <c r="E296" s="236"/>
      <c r="F296" s="237">
        <v>1.7</v>
      </c>
      <c r="G296" s="236"/>
      <c r="H296" s="237">
        <v>1.1000000000000001</v>
      </c>
      <c r="I296" s="236"/>
      <c r="J296" s="237">
        <v>-2.1</v>
      </c>
      <c r="K296" s="236"/>
      <c r="L296" s="237">
        <v>4</v>
      </c>
      <c r="M296" s="238"/>
      <c r="N296" s="239">
        <v>4</v>
      </c>
      <c r="O296" s="238"/>
      <c r="P296" s="239">
        <v>4</v>
      </c>
      <c r="Q296" s="238"/>
      <c r="R296" s="239">
        <v>4</v>
      </c>
      <c r="S296" s="238"/>
      <c r="T296" s="239">
        <v>4</v>
      </c>
      <c r="U296" s="236"/>
      <c r="V296" s="237">
        <v>0</v>
      </c>
      <c r="W296" s="236"/>
    </row>
    <row r="297" spans="1:23" x14ac:dyDescent="0.25">
      <c r="A297" s="234">
        <f t="shared" si="4"/>
        <v>38269</v>
      </c>
      <c r="B297" s="235">
        <v>0.6</v>
      </c>
      <c r="C297" s="236"/>
      <c r="D297" s="237">
        <v>0.3</v>
      </c>
      <c r="E297" s="236"/>
      <c r="F297" s="237">
        <v>1.4</v>
      </c>
      <c r="G297" s="236"/>
      <c r="H297" s="237">
        <v>0.6</v>
      </c>
      <c r="I297" s="236"/>
      <c r="J297" s="237">
        <v>-3.4</v>
      </c>
      <c r="K297" s="236"/>
      <c r="L297" s="237">
        <v>3.9</v>
      </c>
      <c r="M297" s="238"/>
      <c r="N297" s="239">
        <v>3.9</v>
      </c>
      <c r="O297" s="238"/>
      <c r="P297" s="239">
        <v>3.9</v>
      </c>
      <c r="Q297" s="238"/>
      <c r="R297" s="239">
        <v>3.9</v>
      </c>
      <c r="S297" s="238"/>
      <c r="T297" s="239">
        <v>3.9</v>
      </c>
      <c r="U297" s="236"/>
      <c r="V297" s="237">
        <v>0.01</v>
      </c>
      <c r="W297" s="236"/>
    </row>
    <row r="298" spans="1:23" x14ac:dyDescent="0.25">
      <c r="A298" s="234">
        <f t="shared" si="4"/>
        <v>38270</v>
      </c>
      <c r="B298" s="235">
        <v>-4.8</v>
      </c>
      <c r="C298" s="236"/>
      <c r="D298" s="237">
        <v>-0.3</v>
      </c>
      <c r="E298" s="236"/>
      <c r="F298" s="237">
        <v>1.2</v>
      </c>
      <c r="G298" s="236"/>
      <c r="H298" s="237">
        <v>0.1</v>
      </c>
      <c r="I298" s="236"/>
      <c r="J298" s="237">
        <v>-4.5999999999999996</v>
      </c>
      <c r="K298" s="236"/>
      <c r="L298" s="237">
        <v>3.8</v>
      </c>
      <c r="M298" s="238"/>
      <c r="N298" s="239">
        <v>3.8</v>
      </c>
      <c r="O298" s="238"/>
      <c r="P298" s="239">
        <v>3.8</v>
      </c>
      <c r="Q298" s="238"/>
      <c r="R298" s="239">
        <v>3.8</v>
      </c>
      <c r="S298" s="238"/>
      <c r="T298" s="239">
        <v>3.8</v>
      </c>
      <c r="U298" s="236"/>
      <c r="V298" s="237">
        <v>0</v>
      </c>
      <c r="W298" s="236"/>
    </row>
    <row r="299" spans="1:23" x14ac:dyDescent="0.25">
      <c r="A299" s="234">
        <f t="shared" si="4"/>
        <v>38271</v>
      </c>
      <c r="B299" s="235">
        <v>-5.0999999999999996</v>
      </c>
      <c r="C299" s="236"/>
      <c r="D299" s="237">
        <v>-1.8</v>
      </c>
      <c r="E299" s="236"/>
      <c r="F299" s="237">
        <v>0.9</v>
      </c>
      <c r="G299" s="236"/>
      <c r="H299" s="237">
        <v>-0.5</v>
      </c>
      <c r="I299" s="236"/>
      <c r="J299" s="237">
        <v>-6.7</v>
      </c>
      <c r="K299" s="236"/>
      <c r="L299" s="237">
        <v>3.5</v>
      </c>
      <c r="M299" s="238"/>
      <c r="N299" s="239">
        <v>3.5</v>
      </c>
      <c r="O299" s="238"/>
      <c r="P299" s="239">
        <v>3.5</v>
      </c>
      <c r="Q299" s="238"/>
      <c r="R299" s="239">
        <v>3.5</v>
      </c>
      <c r="S299" s="238"/>
      <c r="T299" s="239">
        <v>3.5</v>
      </c>
      <c r="U299" s="236"/>
      <c r="V299" s="237">
        <v>0</v>
      </c>
      <c r="W299" s="236"/>
    </row>
    <row r="300" spans="1:23" x14ac:dyDescent="0.25">
      <c r="A300" s="234">
        <f t="shared" si="4"/>
        <v>38272</v>
      </c>
      <c r="B300" s="235">
        <v>-5.4</v>
      </c>
      <c r="C300" s="236"/>
      <c r="D300" s="237">
        <v>-5</v>
      </c>
      <c r="E300" s="236"/>
      <c r="F300" s="237">
        <v>0.5</v>
      </c>
      <c r="G300" s="236"/>
      <c r="H300" s="237">
        <v>-1.3</v>
      </c>
      <c r="I300" s="236"/>
      <c r="J300" s="237">
        <v>-8.6999999999999993</v>
      </c>
      <c r="K300" s="236"/>
      <c r="L300" s="237">
        <v>3.2</v>
      </c>
      <c r="M300" s="238"/>
      <c r="N300" s="239">
        <v>3.2</v>
      </c>
      <c r="O300" s="238"/>
      <c r="P300" s="239">
        <v>3.2</v>
      </c>
      <c r="Q300" s="238"/>
      <c r="R300" s="239">
        <v>3.2</v>
      </c>
      <c r="S300" s="238"/>
      <c r="T300" s="239">
        <v>3.2</v>
      </c>
      <c r="U300" s="236"/>
      <c r="V300" s="237">
        <v>0.01</v>
      </c>
      <c r="W300" s="236"/>
    </row>
    <row r="301" spans="1:23" x14ac:dyDescent="0.25">
      <c r="A301" s="234">
        <f t="shared" si="4"/>
        <v>38273</v>
      </c>
      <c r="B301" s="235">
        <v>-5</v>
      </c>
      <c r="C301" s="236"/>
      <c r="D301" s="237">
        <v>-5.9</v>
      </c>
      <c r="E301" s="236"/>
      <c r="F301" s="237">
        <v>0.7</v>
      </c>
      <c r="G301" s="236"/>
      <c r="H301" s="237">
        <v>-1.4</v>
      </c>
      <c r="I301" s="236"/>
      <c r="J301" s="237">
        <v>-8.9</v>
      </c>
      <c r="K301" s="236"/>
      <c r="L301" s="237">
        <v>3.4</v>
      </c>
      <c r="M301" s="238"/>
      <c r="N301" s="239">
        <v>3.4</v>
      </c>
      <c r="O301" s="238"/>
      <c r="P301" s="239">
        <v>3.4</v>
      </c>
      <c r="Q301" s="238"/>
      <c r="R301" s="239">
        <v>3.4</v>
      </c>
      <c r="S301" s="238"/>
      <c r="T301" s="239">
        <v>3.4</v>
      </c>
      <c r="U301" s="236"/>
      <c r="V301" s="237">
        <v>0.01</v>
      </c>
      <c r="W301" s="236"/>
    </row>
    <row r="302" spans="1:23" x14ac:dyDescent="0.25">
      <c r="A302" s="234">
        <f t="shared" si="4"/>
        <v>38274</v>
      </c>
      <c r="B302" s="235">
        <v>-4.2</v>
      </c>
      <c r="C302" s="236"/>
      <c r="D302" s="237">
        <v>-7.1</v>
      </c>
      <c r="E302" s="236"/>
      <c r="F302" s="237">
        <v>0.1</v>
      </c>
      <c r="G302" s="236"/>
      <c r="H302" s="237">
        <v>-2.4</v>
      </c>
      <c r="I302" s="236"/>
      <c r="J302" s="237">
        <v>-10.9</v>
      </c>
      <c r="K302" s="236"/>
      <c r="L302" s="237">
        <v>3</v>
      </c>
      <c r="M302" s="238"/>
      <c r="N302" s="239">
        <v>3</v>
      </c>
      <c r="O302" s="238"/>
      <c r="P302" s="239">
        <v>3</v>
      </c>
      <c r="Q302" s="238"/>
      <c r="R302" s="239">
        <v>3</v>
      </c>
      <c r="S302" s="238"/>
      <c r="T302" s="239">
        <v>3</v>
      </c>
      <c r="U302" s="236"/>
      <c r="V302" s="237">
        <v>0</v>
      </c>
      <c r="W302" s="236"/>
    </row>
    <row r="303" spans="1:23" x14ac:dyDescent="0.25">
      <c r="A303" s="234">
        <f t="shared" si="4"/>
        <v>38275</v>
      </c>
      <c r="B303" s="235">
        <v>-4.2</v>
      </c>
      <c r="C303" s="236"/>
      <c r="D303" s="237">
        <v>1.4</v>
      </c>
      <c r="E303" s="236"/>
      <c r="F303" s="237">
        <v>2</v>
      </c>
      <c r="G303" s="236"/>
      <c r="H303" s="237">
        <v>-0.1</v>
      </c>
      <c r="I303" s="236"/>
      <c r="J303" s="237">
        <v>-3.4</v>
      </c>
      <c r="K303" s="236"/>
      <c r="L303" s="237">
        <v>3.8</v>
      </c>
      <c r="M303" s="238"/>
      <c r="N303" s="239">
        <v>3.8</v>
      </c>
      <c r="O303" s="238"/>
      <c r="P303" s="239">
        <v>3.8</v>
      </c>
      <c r="Q303" s="238"/>
      <c r="R303" s="239">
        <v>3.8</v>
      </c>
      <c r="S303" s="238"/>
      <c r="T303" s="239">
        <v>3.8</v>
      </c>
      <c r="U303" s="236"/>
      <c r="V303" s="237">
        <v>0.26</v>
      </c>
      <c r="W303" s="236"/>
    </row>
    <row r="304" spans="1:23" x14ac:dyDescent="0.25">
      <c r="A304" s="234">
        <f t="shared" si="4"/>
        <v>38276</v>
      </c>
      <c r="B304" s="235">
        <v>-4.2</v>
      </c>
      <c r="C304" s="236"/>
      <c r="D304" s="237">
        <v>-4.4000000000000004</v>
      </c>
      <c r="E304" s="236"/>
      <c r="F304" s="237">
        <v>0.5</v>
      </c>
      <c r="G304" s="236"/>
      <c r="H304" s="237">
        <v>-1.5</v>
      </c>
      <c r="I304" s="236"/>
      <c r="J304" s="237">
        <v>-6.5</v>
      </c>
      <c r="K304" s="236"/>
      <c r="L304" s="237">
        <v>3.3</v>
      </c>
      <c r="M304" s="238"/>
      <c r="N304" s="239">
        <v>3.3</v>
      </c>
      <c r="O304" s="238"/>
      <c r="P304" s="239">
        <v>3.3</v>
      </c>
      <c r="Q304" s="238"/>
      <c r="R304" s="239">
        <v>3.3</v>
      </c>
      <c r="S304" s="238"/>
      <c r="T304" s="239">
        <v>3.3</v>
      </c>
      <c r="U304" s="236"/>
      <c r="V304" s="237">
        <v>0</v>
      </c>
      <c r="W304" s="236"/>
    </row>
    <row r="305" spans="1:23" x14ac:dyDescent="0.25">
      <c r="A305" s="234">
        <f t="shared" si="4"/>
        <v>38277</v>
      </c>
      <c r="B305" s="235">
        <v>-3.4</v>
      </c>
      <c r="C305" s="236"/>
      <c r="D305" s="237">
        <v>-7.3</v>
      </c>
      <c r="E305" s="236"/>
      <c r="F305" s="237">
        <v>-0.3</v>
      </c>
      <c r="G305" s="236"/>
      <c r="H305" s="237">
        <v>-2.9</v>
      </c>
      <c r="I305" s="236"/>
      <c r="J305" s="237">
        <v>-10.5</v>
      </c>
      <c r="K305" s="236"/>
      <c r="L305" s="237">
        <v>2.7</v>
      </c>
      <c r="M305" s="238"/>
      <c r="N305" s="239">
        <v>2.7</v>
      </c>
      <c r="O305" s="238"/>
      <c r="P305" s="239">
        <v>2.7</v>
      </c>
      <c r="Q305" s="238"/>
      <c r="R305" s="239">
        <v>2.7</v>
      </c>
      <c r="S305" s="238"/>
      <c r="T305" s="239">
        <v>2.7</v>
      </c>
      <c r="U305" s="236"/>
      <c r="V305" s="237">
        <v>0</v>
      </c>
      <c r="W305" s="236"/>
    </row>
    <row r="306" spans="1:23" x14ac:dyDescent="0.25">
      <c r="A306" s="234">
        <f t="shared" si="4"/>
        <v>38278</v>
      </c>
      <c r="B306" s="235">
        <v>-3.5</v>
      </c>
      <c r="C306" s="236"/>
      <c r="D306" s="237">
        <v>-8.6</v>
      </c>
      <c r="E306" s="236"/>
      <c r="F306" s="237">
        <v>-0.6</v>
      </c>
      <c r="G306" s="236"/>
      <c r="H306" s="237">
        <v>-4</v>
      </c>
      <c r="I306" s="236"/>
      <c r="J306" s="237">
        <v>-13</v>
      </c>
      <c r="K306" s="236"/>
      <c r="L306" s="237">
        <v>2.2999999999999998</v>
      </c>
      <c r="M306" s="238"/>
      <c r="N306" s="239">
        <v>2.2999999999999998</v>
      </c>
      <c r="O306" s="238"/>
      <c r="P306" s="239">
        <v>2.2999999999999998</v>
      </c>
      <c r="Q306" s="238"/>
      <c r="R306" s="239">
        <v>2.2999999999999998</v>
      </c>
      <c r="S306" s="238"/>
      <c r="T306" s="239">
        <v>2.2999999999999998</v>
      </c>
      <c r="U306" s="236"/>
      <c r="V306" s="237">
        <v>0.01</v>
      </c>
      <c r="W306" s="236"/>
    </row>
    <row r="307" spans="1:23" x14ac:dyDescent="0.25">
      <c r="A307" s="234">
        <f t="shared" si="4"/>
        <v>38279</v>
      </c>
      <c r="B307" s="235">
        <v>-4.0999999999999996</v>
      </c>
      <c r="C307" s="236"/>
      <c r="D307" s="237">
        <v>-9.6</v>
      </c>
      <c r="E307" s="236"/>
      <c r="F307" s="237">
        <v>-0.7</v>
      </c>
      <c r="G307" s="236"/>
      <c r="H307" s="237">
        <v>-4.5</v>
      </c>
      <c r="I307" s="236"/>
      <c r="J307" s="237">
        <v>-13.8</v>
      </c>
      <c r="K307" s="236"/>
      <c r="L307" s="237">
        <v>2.2000000000000002</v>
      </c>
      <c r="M307" s="238"/>
      <c r="N307" s="239">
        <v>2.2000000000000002</v>
      </c>
      <c r="O307" s="238"/>
      <c r="P307" s="239">
        <v>2.2000000000000002</v>
      </c>
      <c r="Q307" s="238"/>
      <c r="R307" s="239">
        <v>2.2000000000000002</v>
      </c>
      <c r="S307" s="238"/>
      <c r="T307" s="239">
        <v>2.2000000000000002</v>
      </c>
      <c r="U307" s="236"/>
      <c r="V307" s="237">
        <v>0</v>
      </c>
      <c r="W307" s="236"/>
    </row>
    <row r="308" spans="1:23" x14ac:dyDescent="0.25">
      <c r="A308" s="234">
        <f t="shared" si="4"/>
        <v>38280</v>
      </c>
      <c r="B308" s="235">
        <v>-4.5999999999999996</v>
      </c>
      <c r="C308" s="236"/>
      <c r="D308" s="237">
        <v>-10.3</v>
      </c>
      <c r="E308" s="236"/>
      <c r="F308" s="237">
        <v>-0.8</v>
      </c>
      <c r="G308" s="236"/>
      <c r="H308" s="237">
        <v>-5.2</v>
      </c>
      <c r="I308" s="236"/>
      <c r="J308" s="237">
        <v>-14.9</v>
      </c>
      <c r="K308" s="236"/>
      <c r="L308" s="237">
        <v>2</v>
      </c>
      <c r="M308" s="238"/>
      <c r="N308" s="239">
        <v>2</v>
      </c>
      <c r="O308" s="238"/>
      <c r="P308" s="239">
        <v>2</v>
      </c>
      <c r="Q308" s="238"/>
      <c r="R308" s="239">
        <v>2</v>
      </c>
      <c r="S308" s="238"/>
      <c r="T308" s="239">
        <v>2</v>
      </c>
      <c r="U308" s="236"/>
      <c r="V308" s="237">
        <v>0</v>
      </c>
      <c r="W308" s="236"/>
    </row>
    <row r="309" spans="1:23" x14ac:dyDescent="0.25">
      <c r="A309" s="234">
        <f t="shared" si="4"/>
        <v>38281</v>
      </c>
      <c r="B309" s="235">
        <v>-6.2</v>
      </c>
      <c r="C309" s="236"/>
      <c r="D309" s="237">
        <v>-11.1</v>
      </c>
      <c r="E309" s="236"/>
      <c r="F309" s="237">
        <v>-1.3</v>
      </c>
      <c r="G309" s="236"/>
      <c r="H309" s="237">
        <v>-6.1</v>
      </c>
      <c r="I309" s="236"/>
      <c r="J309" s="237">
        <v>-16.2</v>
      </c>
      <c r="K309" s="236"/>
      <c r="L309" s="237">
        <v>1.5</v>
      </c>
      <c r="M309" s="238"/>
      <c r="N309" s="239">
        <v>1.5</v>
      </c>
      <c r="O309" s="238"/>
      <c r="P309" s="239">
        <v>1.5</v>
      </c>
      <c r="Q309" s="238"/>
      <c r="R309" s="239">
        <v>1.5</v>
      </c>
      <c r="S309" s="238"/>
      <c r="T309" s="239">
        <v>1.5</v>
      </c>
      <c r="U309" s="236"/>
      <c r="V309" s="237">
        <v>0</v>
      </c>
      <c r="W309" s="236"/>
    </row>
    <row r="310" spans="1:23" x14ac:dyDescent="0.25">
      <c r="A310" s="234">
        <f t="shared" si="4"/>
        <v>38282</v>
      </c>
      <c r="B310" s="235">
        <v>-8.6</v>
      </c>
      <c r="C310" s="236"/>
      <c r="D310" s="237">
        <v>-12.2</v>
      </c>
      <c r="E310" s="236"/>
      <c r="F310" s="237">
        <v>-1.5</v>
      </c>
      <c r="G310" s="236"/>
      <c r="H310" s="237">
        <v>-7</v>
      </c>
      <c r="I310" s="236"/>
      <c r="J310" s="237">
        <v>-17.399999999999999</v>
      </c>
      <c r="K310" s="236"/>
      <c r="L310" s="237">
        <v>1.1000000000000001</v>
      </c>
      <c r="M310" s="238"/>
      <c r="N310" s="239">
        <v>1.1000000000000001</v>
      </c>
      <c r="O310" s="238"/>
      <c r="P310" s="239">
        <v>1.1000000000000001</v>
      </c>
      <c r="Q310" s="238"/>
      <c r="R310" s="239">
        <v>1.1000000000000001</v>
      </c>
      <c r="S310" s="238"/>
      <c r="T310" s="239">
        <v>1.1000000000000001</v>
      </c>
      <c r="U310" s="236"/>
      <c r="V310" s="237">
        <v>0</v>
      </c>
      <c r="W310" s="236"/>
    </row>
    <row r="311" spans="1:23" x14ac:dyDescent="0.25">
      <c r="A311" s="234">
        <f t="shared" si="4"/>
        <v>38283</v>
      </c>
      <c r="B311" s="235">
        <v>-12.8</v>
      </c>
      <c r="C311" s="236"/>
      <c r="D311" s="237">
        <v>-13.3</v>
      </c>
      <c r="E311" s="236"/>
      <c r="F311" s="237">
        <v>-2.2000000000000002</v>
      </c>
      <c r="G311" s="236"/>
      <c r="H311" s="237">
        <v>-8.1999999999999993</v>
      </c>
      <c r="I311" s="236"/>
      <c r="J311" s="237">
        <v>-18.5</v>
      </c>
      <c r="K311" s="236"/>
      <c r="L311" s="237">
        <v>0.1</v>
      </c>
      <c r="M311" s="238"/>
      <c r="N311" s="239">
        <v>0.1</v>
      </c>
      <c r="O311" s="238"/>
      <c r="P311" s="239">
        <v>0.1</v>
      </c>
      <c r="Q311" s="238"/>
      <c r="R311" s="239">
        <v>0.1</v>
      </c>
      <c r="S311" s="238"/>
      <c r="T311" s="239">
        <v>0.1</v>
      </c>
      <c r="U311" s="236"/>
      <c r="V311" s="237">
        <v>0</v>
      </c>
      <c r="W311" s="236"/>
    </row>
    <row r="312" spans="1:23" x14ac:dyDescent="0.25">
      <c r="A312" s="234">
        <f t="shared" si="4"/>
        <v>38284</v>
      </c>
      <c r="B312" s="235">
        <v>-13.8</v>
      </c>
      <c r="C312" s="236"/>
      <c r="D312" s="237">
        <v>-14</v>
      </c>
      <c r="E312" s="236"/>
      <c r="F312" s="237">
        <v>-1.5</v>
      </c>
      <c r="G312" s="236"/>
      <c r="H312" s="237">
        <v>-8.6</v>
      </c>
      <c r="I312" s="236"/>
      <c r="J312" s="237">
        <v>-18.8</v>
      </c>
      <c r="K312" s="236"/>
      <c r="L312" s="237">
        <v>1.8</v>
      </c>
      <c r="M312" s="238"/>
      <c r="N312" s="239">
        <v>1.8</v>
      </c>
      <c r="O312" s="238"/>
      <c r="P312" s="239">
        <v>1.8</v>
      </c>
      <c r="Q312" s="238"/>
      <c r="R312" s="239">
        <v>1.8</v>
      </c>
      <c r="S312" s="238"/>
      <c r="T312" s="239">
        <v>1.8</v>
      </c>
      <c r="U312" s="236"/>
      <c r="V312" s="237">
        <v>7.0000000000000007E-2</v>
      </c>
      <c r="W312" s="236"/>
    </row>
    <row r="313" spans="1:23" x14ac:dyDescent="0.25">
      <c r="A313" s="234">
        <f t="shared" si="4"/>
        <v>38285</v>
      </c>
      <c r="B313" s="235">
        <v>-12.2</v>
      </c>
      <c r="C313" s="236"/>
      <c r="D313" s="237">
        <v>-14.7</v>
      </c>
      <c r="E313" s="236"/>
      <c r="F313" s="237">
        <v>-1.7</v>
      </c>
      <c r="G313" s="236"/>
      <c r="H313" s="237">
        <v>-7.9</v>
      </c>
      <c r="I313" s="236"/>
      <c r="J313" s="237">
        <v>-18.8</v>
      </c>
      <c r="K313" s="236"/>
      <c r="L313" s="237">
        <v>1</v>
      </c>
      <c r="M313" s="238"/>
      <c r="N313" s="239">
        <v>1</v>
      </c>
      <c r="O313" s="238"/>
      <c r="P313" s="239">
        <v>1</v>
      </c>
      <c r="Q313" s="238"/>
      <c r="R313" s="239">
        <v>1</v>
      </c>
      <c r="S313" s="238"/>
      <c r="T313" s="239">
        <v>1</v>
      </c>
      <c r="U313" s="236"/>
      <c r="V313" s="237">
        <v>0.01</v>
      </c>
      <c r="W313" s="236"/>
    </row>
    <row r="314" spans="1:23" x14ac:dyDescent="0.25">
      <c r="A314" s="234">
        <f t="shared" si="4"/>
        <v>38286</v>
      </c>
      <c r="B314" s="235">
        <v>-14.8</v>
      </c>
      <c r="C314" s="236"/>
      <c r="D314" s="237">
        <v>-15.8</v>
      </c>
      <c r="E314" s="236"/>
      <c r="F314" s="237">
        <v>-2.7</v>
      </c>
      <c r="G314" s="236"/>
      <c r="H314" s="237">
        <v>-9.3000000000000007</v>
      </c>
      <c r="I314" s="236"/>
      <c r="J314" s="237">
        <v>-19.7</v>
      </c>
      <c r="K314" s="236"/>
      <c r="L314" s="237">
        <v>-0.2</v>
      </c>
      <c r="M314" s="238"/>
      <c r="N314" s="239">
        <v>-0.2</v>
      </c>
      <c r="O314" s="238"/>
      <c r="P314" s="239">
        <v>-0.2</v>
      </c>
      <c r="Q314" s="238"/>
      <c r="R314" s="239">
        <v>-0.2</v>
      </c>
      <c r="S314" s="238"/>
      <c r="T314" s="239">
        <v>-0.2</v>
      </c>
      <c r="U314" s="236"/>
      <c r="V314" s="237">
        <v>0.01</v>
      </c>
      <c r="W314" s="236"/>
    </row>
    <row r="315" spans="1:23" x14ac:dyDescent="0.25">
      <c r="A315" s="234">
        <f t="shared" si="4"/>
        <v>38287</v>
      </c>
      <c r="B315" s="235">
        <v>-14.9</v>
      </c>
      <c r="C315" s="236"/>
      <c r="D315" s="237">
        <v>-16.8</v>
      </c>
      <c r="E315" s="236"/>
      <c r="F315" s="237">
        <v>-3</v>
      </c>
      <c r="G315" s="236"/>
      <c r="H315" s="237">
        <v>-10</v>
      </c>
      <c r="I315" s="236"/>
      <c r="J315" s="237">
        <v>-20.2</v>
      </c>
      <c r="K315" s="236"/>
      <c r="L315" s="237">
        <v>-0.5</v>
      </c>
      <c r="M315" s="238"/>
      <c r="N315" s="239">
        <v>-0.5</v>
      </c>
      <c r="O315" s="238"/>
      <c r="P315" s="239">
        <v>-0.5</v>
      </c>
      <c r="Q315" s="238"/>
      <c r="R315" s="239">
        <v>-0.5</v>
      </c>
      <c r="S315" s="238"/>
      <c r="T315" s="239">
        <v>-0.5</v>
      </c>
      <c r="U315" s="236"/>
      <c r="V315" s="237">
        <v>0.02</v>
      </c>
      <c r="W315" s="236"/>
    </row>
    <row r="316" spans="1:23" x14ac:dyDescent="0.25">
      <c r="A316" s="234">
        <f t="shared" si="4"/>
        <v>38288</v>
      </c>
      <c r="B316" s="235">
        <v>-13.1</v>
      </c>
      <c r="C316" s="236"/>
      <c r="D316" s="237">
        <v>-3.1</v>
      </c>
      <c r="E316" s="236"/>
      <c r="F316" s="237">
        <v>2</v>
      </c>
      <c r="G316" s="236"/>
      <c r="H316" s="237">
        <v>-1.8</v>
      </c>
      <c r="I316" s="236"/>
      <c r="J316" s="237">
        <v>-10.8</v>
      </c>
      <c r="K316" s="236"/>
      <c r="L316" s="237">
        <v>3.4</v>
      </c>
      <c r="M316" s="238"/>
      <c r="N316" s="239">
        <v>3.4</v>
      </c>
      <c r="O316" s="238"/>
      <c r="P316" s="239">
        <v>3.4</v>
      </c>
      <c r="Q316" s="238"/>
      <c r="R316" s="239">
        <v>3.4</v>
      </c>
      <c r="S316" s="238"/>
      <c r="T316" s="239">
        <v>3.4</v>
      </c>
      <c r="U316" s="236"/>
      <c r="V316" s="237">
        <v>0.34</v>
      </c>
      <c r="W316" s="236"/>
    </row>
    <row r="317" spans="1:23" x14ac:dyDescent="0.25">
      <c r="A317" s="234">
        <f t="shared" si="4"/>
        <v>38289</v>
      </c>
      <c r="B317" s="235">
        <v>-14</v>
      </c>
      <c r="C317" s="236"/>
      <c r="D317" s="237">
        <v>-5.6</v>
      </c>
      <c r="E317" s="236"/>
      <c r="F317" s="237">
        <v>0.3</v>
      </c>
      <c r="G317" s="236"/>
      <c r="H317" s="237">
        <v>-3.3</v>
      </c>
      <c r="I317" s="236"/>
      <c r="J317" s="237">
        <v>-6</v>
      </c>
      <c r="K317" s="236"/>
      <c r="L317" s="237">
        <v>3.2</v>
      </c>
      <c r="M317" s="238"/>
      <c r="N317" s="239">
        <v>3.2</v>
      </c>
      <c r="O317" s="238"/>
      <c r="P317" s="239">
        <v>3.2</v>
      </c>
      <c r="Q317" s="238"/>
      <c r="R317" s="239">
        <v>3.2</v>
      </c>
      <c r="S317" s="238"/>
      <c r="T317" s="239">
        <v>3.2</v>
      </c>
      <c r="U317" s="236"/>
      <c r="V317" s="237">
        <v>0</v>
      </c>
      <c r="W317" s="236"/>
    </row>
    <row r="318" spans="1:23" x14ac:dyDescent="0.25">
      <c r="A318" s="234">
        <f t="shared" si="4"/>
        <v>38290</v>
      </c>
      <c r="B318" s="235">
        <v>-14.4</v>
      </c>
      <c r="C318" s="236"/>
      <c r="D318" s="237">
        <v>-6.4</v>
      </c>
      <c r="E318" s="236"/>
      <c r="F318" s="237">
        <v>0.1</v>
      </c>
      <c r="G318" s="236"/>
      <c r="H318" s="237">
        <v>-3.8</v>
      </c>
      <c r="I318" s="236"/>
      <c r="J318" s="237">
        <v>-7.1</v>
      </c>
      <c r="K318" s="236"/>
      <c r="L318" s="237">
        <v>3</v>
      </c>
      <c r="M318" s="238"/>
      <c r="N318" s="239">
        <v>3</v>
      </c>
      <c r="O318" s="238"/>
      <c r="P318" s="239">
        <v>3</v>
      </c>
      <c r="Q318" s="238"/>
      <c r="R318" s="239">
        <v>3</v>
      </c>
      <c r="S318" s="238"/>
      <c r="T318" s="239">
        <v>3</v>
      </c>
      <c r="U318" s="236"/>
      <c r="V318" s="237">
        <v>0</v>
      </c>
      <c r="W318" s="236"/>
    </row>
    <row r="319" spans="1:23" x14ac:dyDescent="0.25">
      <c r="A319" s="234">
        <f t="shared" si="4"/>
        <v>38291</v>
      </c>
      <c r="B319" s="235">
        <v>-15.1</v>
      </c>
      <c r="C319" s="236"/>
      <c r="D319" s="237">
        <v>-7.6</v>
      </c>
      <c r="E319" s="236"/>
      <c r="F319" s="237">
        <v>-0.6</v>
      </c>
      <c r="G319" s="236"/>
      <c r="H319" s="237">
        <v>-4.9000000000000004</v>
      </c>
      <c r="I319" s="236"/>
      <c r="J319" s="237">
        <v>-9.4</v>
      </c>
      <c r="K319" s="236"/>
      <c r="L319" s="237">
        <v>2.6</v>
      </c>
      <c r="M319" s="238"/>
      <c r="N319" s="239">
        <v>2.6</v>
      </c>
      <c r="O319" s="238"/>
      <c r="P319" s="239">
        <v>2.6</v>
      </c>
      <c r="Q319" s="238"/>
      <c r="R319" s="239">
        <v>2.6</v>
      </c>
      <c r="S319" s="238"/>
      <c r="T319" s="239">
        <v>2.6</v>
      </c>
      <c r="U319" s="236"/>
      <c r="V319" s="237">
        <v>0</v>
      </c>
      <c r="W319" s="236"/>
    </row>
    <row r="320" spans="1:23" x14ac:dyDescent="0.25">
      <c r="A320" s="234">
        <f t="shared" si="4"/>
        <v>38292</v>
      </c>
      <c r="B320" s="235">
        <v>-15.8</v>
      </c>
      <c r="C320" s="236"/>
      <c r="D320" s="237">
        <v>-8.9</v>
      </c>
      <c r="E320" s="236"/>
      <c r="F320" s="237">
        <v>-1.2</v>
      </c>
      <c r="G320" s="236"/>
      <c r="H320" s="237">
        <v>-6.2</v>
      </c>
      <c r="I320" s="236"/>
      <c r="J320" s="237">
        <v>-12.2</v>
      </c>
      <c r="K320" s="236"/>
      <c r="L320" s="237">
        <v>2</v>
      </c>
      <c r="M320" s="238"/>
      <c r="N320" s="239">
        <v>2</v>
      </c>
      <c r="O320" s="238"/>
      <c r="P320" s="239">
        <v>2</v>
      </c>
      <c r="Q320" s="238"/>
      <c r="R320" s="239">
        <v>2</v>
      </c>
      <c r="S320" s="238"/>
      <c r="T320" s="239">
        <v>2</v>
      </c>
      <c r="U320" s="236"/>
      <c r="V320" s="237">
        <v>0</v>
      </c>
      <c r="W320" s="236"/>
    </row>
    <row r="321" spans="1:23" x14ac:dyDescent="0.25">
      <c r="A321" s="234">
        <f t="shared" si="4"/>
        <v>38293</v>
      </c>
      <c r="B321" s="235">
        <v>-16.8</v>
      </c>
      <c r="C321" s="236"/>
      <c r="D321" s="237">
        <v>-10.199999999999999</v>
      </c>
      <c r="E321" s="236"/>
      <c r="F321" s="237">
        <v>-1.9</v>
      </c>
      <c r="G321" s="236"/>
      <c r="H321" s="237">
        <v>-7.5</v>
      </c>
      <c r="I321" s="236"/>
      <c r="J321" s="237">
        <v>-14</v>
      </c>
      <c r="K321" s="236"/>
      <c r="L321" s="237">
        <v>1.4</v>
      </c>
      <c r="M321" s="238"/>
      <c r="N321" s="239">
        <v>1.4</v>
      </c>
      <c r="O321" s="238"/>
      <c r="P321" s="239">
        <v>1.4</v>
      </c>
      <c r="Q321" s="238"/>
      <c r="R321" s="239">
        <v>1.4</v>
      </c>
      <c r="S321" s="238"/>
      <c r="T321" s="239">
        <v>1.4</v>
      </c>
      <c r="U321" s="236"/>
      <c r="V321" s="237">
        <v>0.01</v>
      </c>
      <c r="W321" s="236"/>
    </row>
    <row r="322" spans="1:23" x14ac:dyDescent="0.25">
      <c r="A322" s="234">
        <f t="shared" si="4"/>
        <v>38294</v>
      </c>
      <c r="B322" s="235"/>
      <c r="C322" s="236"/>
      <c r="D322" s="237">
        <v>-10.9</v>
      </c>
      <c r="E322" s="236"/>
      <c r="F322" s="237">
        <v>-2</v>
      </c>
      <c r="G322" s="236"/>
      <c r="H322" s="237">
        <v>-8</v>
      </c>
      <c r="I322" s="236"/>
      <c r="J322" s="237">
        <v>-14.9</v>
      </c>
      <c r="K322" s="236"/>
      <c r="L322" s="237">
        <v>1.4</v>
      </c>
      <c r="M322" s="238"/>
      <c r="N322" s="239">
        <v>1.4</v>
      </c>
      <c r="O322" s="238"/>
      <c r="P322" s="239">
        <v>1.4</v>
      </c>
      <c r="Q322" s="238"/>
      <c r="R322" s="239">
        <v>1.4</v>
      </c>
      <c r="S322" s="238"/>
      <c r="T322" s="239">
        <v>1.4</v>
      </c>
      <c r="U322" s="236"/>
      <c r="V322" s="237">
        <v>0.02</v>
      </c>
      <c r="W322" s="236"/>
    </row>
    <row r="323" spans="1:23" x14ac:dyDescent="0.25">
      <c r="A323" s="234">
        <f t="shared" si="4"/>
        <v>38295</v>
      </c>
      <c r="B323" s="235"/>
      <c r="C323" s="236"/>
      <c r="D323" s="237">
        <v>-11.6</v>
      </c>
      <c r="E323" s="236"/>
      <c r="F323" s="237">
        <v>-0.9</v>
      </c>
      <c r="G323" s="236"/>
      <c r="H323" s="237">
        <v>-6.9</v>
      </c>
      <c r="I323" s="236"/>
      <c r="J323" s="237">
        <v>-15.5</v>
      </c>
      <c r="K323" s="236"/>
      <c r="L323" s="237">
        <v>2.2000000000000002</v>
      </c>
      <c r="M323" s="238"/>
      <c r="N323" s="239">
        <v>2.2000000000000002</v>
      </c>
      <c r="O323" s="238"/>
      <c r="P323" s="239">
        <v>2.2000000000000002</v>
      </c>
      <c r="Q323" s="238"/>
      <c r="R323" s="239">
        <v>2.2000000000000002</v>
      </c>
      <c r="S323" s="238"/>
      <c r="T323" s="239">
        <v>2.2000000000000002</v>
      </c>
      <c r="U323" s="236"/>
      <c r="V323" s="237">
        <v>0.28999999999999998</v>
      </c>
      <c r="W323" s="236"/>
    </row>
    <row r="324" spans="1:23" x14ac:dyDescent="0.25">
      <c r="A324" s="234">
        <f t="shared" si="4"/>
        <v>38296</v>
      </c>
      <c r="B324" s="235"/>
      <c r="C324" s="236"/>
      <c r="D324" s="237">
        <v>-5.3</v>
      </c>
      <c r="E324" s="236"/>
      <c r="F324" s="237">
        <v>0.1</v>
      </c>
      <c r="G324" s="236"/>
      <c r="H324" s="237">
        <v>-3.4</v>
      </c>
      <c r="I324" s="236"/>
      <c r="J324" s="237">
        <v>-6.1</v>
      </c>
      <c r="K324" s="236"/>
      <c r="L324" s="237">
        <v>3.1</v>
      </c>
      <c r="M324" s="238"/>
      <c r="N324" s="239">
        <v>3.1</v>
      </c>
      <c r="O324" s="238"/>
      <c r="P324" s="239">
        <v>3.1</v>
      </c>
      <c r="Q324" s="238"/>
      <c r="R324" s="239">
        <v>3.1</v>
      </c>
      <c r="S324" s="238"/>
      <c r="T324" s="239">
        <v>3.1</v>
      </c>
      <c r="U324" s="236"/>
      <c r="V324" s="237">
        <v>0</v>
      </c>
      <c r="W324" s="236"/>
    </row>
    <row r="325" spans="1:23" x14ac:dyDescent="0.25">
      <c r="A325" s="234">
        <f t="shared" si="4"/>
        <v>38297</v>
      </c>
      <c r="B325" s="235"/>
      <c r="C325" s="236"/>
      <c r="D325" s="237">
        <v>-7.6</v>
      </c>
      <c r="E325" s="236"/>
      <c r="F325" s="237">
        <v>-1</v>
      </c>
      <c r="G325" s="236"/>
      <c r="H325" s="237">
        <v>-5.2</v>
      </c>
      <c r="I325" s="236"/>
      <c r="J325" s="237">
        <v>-9.5</v>
      </c>
      <c r="K325" s="236"/>
      <c r="L325" s="237">
        <v>2.2999999999999998</v>
      </c>
      <c r="M325" s="238"/>
      <c r="N325" s="239">
        <v>2.2999999999999998</v>
      </c>
      <c r="O325" s="238"/>
      <c r="P325" s="239">
        <v>2.2999999999999998</v>
      </c>
      <c r="Q325" s="238"/>
      <c r="R325" s="239">
        <v>2.2999999999999998</v>
      </c>
      <c r="S325" s="238"/>
      <c r="T325" s="239">
        <v>2.2999999999999998</v>
      </c>
      <c r="U325" s="236"/>
      <c r="V325" s="237">
        <v>0.01</v>
      </c>
      <c r="W325" s="236"/>
    </row>
    <row r="326" spans="1:23" x14ac:dyDescent="0.25">
      <c r="A326" s="234">
        <f t="shared" si="4"/>
        <v>38298</v>
      </c>
      <c r="B326" s="235"/>
      <c r="C326" s="236"/>
      <c r="D326" s="237">
        <v>-9.4</v>
      </c>
      <c r="E326" s="236"/>
      <c r="F326" s="237">
        <v>-1.8</v>
      </c>
      <c r="G326" s="236"/>
      <c r="H326" s="237">
        <v>-6.5</v>
      </c>
      <c r="I326" s="236"/>
      <c r="J326" s="237">
        <v>-11.8</v>
      </c>
      <c r="K326" s="236"/>
      <c r="L326" s="237">
        <v>1.5</v>
      </c>
      <c r="M326" s="238"/>
      <c r="N326" s="239">
        <v>1.5</v>
      </c>
      <c r="O326" s="238"/>
      <c r="P326" s="239">
        <v>1.5</v>
      </c>
      <c r="Q326" s="238"/>
      <c r="R326" s="239">
        <v>1.5</v>
      </c>
      <c r="S326" s="238"/>
      <c r="T326" s="239">
        <v>1.5</v>
      </c>
      <c r="U326" s="236"/>
      <c r="V326" s="237">
        <v>0</v>
      </c>
      <c r="W326" s="236"/>
    </row>
    <row r="327" spans="1:23" x14ac:dyDescent="0.25">
      <c r="A327" s="234">
        <f t="shared" si="4"/>
        <v>38299</v>
      </c>
      <c r="B327" s="235"/>
      <c r="C327" s="236"/>
      <c r="D327" s="237">
        <v>-11.2</v>
      </c>
      <c r="E327" s="236"/>
      <c r="F327" s="237">
        <v>-2.6</v>
      </c>
      <c r="G327" s="236"/>
      <c r="H327" s="237">
        <v>-8</v>
      </c>
      <c r="I327" s="236"/>
      <c r="J327" s="237">
        <v>-14.1</v>
      </c>
      <c r="K327" s="236"/>
      <c r="L327" s="237">
        <v>0.7</v>
      </c>
      <c r="M327" s="238"/>
      <c r="N327" s="239">
        <v>0.7</v>
      </c>
      <c r="O327" s="238"/>
      <c r="P327" s="239">
        <v>0.7</v>
      </c>
      <c r="Q327" s="238"/>
      <c r="R327" s="239">
        <v>0.7</v>
      </c>
      <c r="S327" s="238"/>
      <c r="T327" s="239">
        <v>0.7</v>
      </c>
      <c r="U327" s="236"/>
      <c r="V327" s="237">
        <v>0</v>
      </c>
      <c r="W327" s="236"/>
    </row>
    <row r="328" spans="1:23" x14ac:dyDescent="0.25">
      <c r="A328" s="234">
        <f t="shared" si="4"/>
        <v>38300</v>
      </c>
      <c r="B328" s="235"/>
      <c r="C328" s="236"/>
      <c r="D328" s="237">
        <v>-13.8</v>
      </c>
      <c r="E328" s="236"/>
      <c r="F328" s="237">
        <v>-4.3</v>
      </c>
      <c r="G328" s="236"/>
      <c r="H328" s="237">
        <v>-10</v>
      </c>
      <c r="I328" s="236"/>
      <c r="J328" s="237">
        <v>-17.100000000000001</v>
      </c>
      <c r="K328" s="236"/>
      <c r="L328" s="237">
        <v>-1.2</v>
      </c>
      <c r="M328" s="238"/>
      <c r="N328" s="239">
        <v>-1.2</v>
      </c>
      <c r="O328" s="238"/>
      <c r="P328" s="239">
        <v>-1.2</v>
      </c>
      <c r="Q328" s="238"/>
      <c r="R328" s="239">
        <v>-1.2</v>
      </c>
      <c r="S328" s="238"/>
      <c r="T328" s="239">
        <v>-1.2</v>
      </c>
      <c r="U328" s="236"/>
      <c r="V328" s="237">
        <v>0</v>
      </c>
      <c r="W328" s="236"/>
    </row>
    <row r="329" spans="1:23" x14ac:dyDescent="0.25">
      <c r="A329" s="234">
        <f t="shared" si="4"/>
        <v>38301</v>
      </c>
      <c r="B329" s="235"/>
      <c r="C329" s="236"/>
      <c r="D329" s="237">
        <v>-16.2</v>
      </c>
      <c r="E329" s="236"/>
      <c r="F329" s="237">
        <v>-5.3</v>
      </c>
      <c r="G329" s="236"/>
      <c r="H329" s="237">
        <v>-11.5</v>
      </c>
      <c r="I329" s="236"/>
      <c r="J329" s="237">
        <v>-18.7</v>
      </c>
      <c r="K329" s="236"/>
      <c r="L329" s="237">
        <v>-3.1</v>
      </c>
      <c r="M329" s="238"/>
      <c r="N329" s="239">
        <v>-3.1</v>
      </c>
      <c r="O329" s="238"/>
      <c r="P329" s="239">
        <v>-3.1</v>
      </c>
      <c r="Q329" s="238"/>
      <c r="R329" s="239">
        <v>-3.1</v>
      </c>
      <c r="S329" s="238"/>
      <c r="T329" s="239">
        <v>-3.1</v>
      </c>
      <c r="U329" s="236"/>
      <c r="V329" s="237">
        <v>0</v>
      </c>
      <c r="W329" s="236"/>
    </row>
    <row r="330" spans="1:23" x14ac:dyDescent="0.25">
      <c r="A330" s="234">
        <f t="shared" si="4"/>
        <v>38302</v>
      </c>
      <c r="B330" s="235"/>
      <c r="C330" s="236"/>
      <c r="D330" s="237">
        <v>-17.8</v>
      </c>
      <c r="E330" s="236"/>
      <c r="F330" s="237">
        <v>-5.8</v>
      </c>
      <c r="G330" s="236"/>
      <c r="H330" s="237">
        <v>-12.5</v>
      </c>
      <c r="I330" s="236"/>
      <c r="J330" s="237">
        <v>-19.2</v>
      </c>
      <c r="K330" s="236"/>
      <c r="L330" s="237">
        <v>-3.8</v>
      </c>
      <c r="M330" s="238"/>
      <c r="N330" s="239">
        <v>-3.8</v>
      </c>
      <c r="O330" s="238"/>
      <c r="P330" s="239">
        <v>-3.8</v>
      </c>
      <c r="Q330" s="238"/>
      <c r="R330" s="239">
        <v>-3.8</v>
      </c>
      <c r="S330" s="238"/>
      <c r="T330" s="239">
        <v>-3.8</v>
      </c>
      <c r="U330" s="236"/>
      <c r="V330" s="237">
        <v>0.01</v>
      </c>
      <c r="W330" s="236"/>
    </row>
    <row r="331" spans="1:23" x14ac:dyDescent="0.25">
      <c r="A331" s="234">
        <f t="shared" si="4"/>
        <v>38303</v>
      </c>
      <c r="B331" s="235"/>
      <c r="C331" s="236"/>
      <c r="D331" s="237">
        <v>-18.2</v>
      </c>
      <c r="E331" s="236"/>
      <c r="F331" s="237">
        <v>-5.4</v>
      </c>
      <c r="G331" s="236"/>
      <c r="H331" s="237">
        <v>-13</v>
      </c>
      <c r="I331" s="236"/>
      <c r="J331" s="237">
        <v>-18.899999999999999</v>
      </c>
      <c r="K331" s="236"/>
      <c r="L331" s="237">
        <v>-2.7</v>
      </c>
      <c r="M331" s="238"/>
      <c r="N331" s="239">
        <v>-2.7</v>
      </c>
      <c r="O331" s="238"/>
      <c r="P331" s="239">
        <v>-2.7</v>
      </c>
      <c r="Q331" s="238"/>
      <c r="R331" s="239">
        <v>-2.7</v>
      </c>
      <c r="S331" s="238"/>
      <c r="T331" s="239">
        <v>-2.7</v>
      </c>
      <c r="U331" s="236"/>
      <c r="V331" s="237">
        <v>0.31</v>
      </c>
      <c r="W331" s="236"/>
    </row>
    <row r="332" spans="1:23" x14ac:dyDescent="0.25">
      <c r="A332" s="234">
        <f t="shared" si="4"/>
        <v>38304</v>
      </c>
      <c r="B332" s="235"/>
      <c r="C332" s="236"/>
      <c r="D332" s="237">
        <v>-7.5</v>
      </c>
      <c r="E332" s="236"/>
      <c r="F332" s="237">
        <v>-0.8</v>
      </c>
      <c r="G332" s="236"/>
      <c r="H332" s="237">
        <v>-5.0999999999999996</v>
      </c>
      <c r="I332" s="236"/>
      <c r="J332" s="237">
        <v>-8.1</v>
      </c>
      <c r="K332" s="236"/>
      <c r="L332" s="237">
        <v>2.2999999999999998</v>
      </c>
      <c r="M332" s="238"/>
      <c r="N332" s="239">
        <v>2.2999999999999998</v>
      </c>
      <c r="O332" s="238"/>
      <c r="P332" s="239">
        <v>2.2999999999999998</v>
      </c>
      <c r="Q332" s="238"/>
      <c r="R332" s="239">
        <v>2.2999999999999998</v>
      </c>
      <c r="S332" s="238"/>
      <c r="T332" s="239">
        <v>2.2999999999999998</v>
      </c>
      <c r="U332" s="236"/>
      <c r="V332" s="237">
        <v>0</v>
      </c>
      <c r="W332" s="236"/>
    </row>
    <row r="333" spans="1:23" x14ac:dyDescent="0.25">
      <c r="A333" s="234">
        <f t="shared" si="4"/>
        <v>38305</v>
      </c>
      <c r="B333" s="235"/>
      <c r="C333" s="236"/>
      <c r="D333" s="237">
        <v>-11.6</v>
      </c>
      <c r="E333" s="236"/>
      <c r="F333" s="237">
        <v>-2.2999999999999998</v>
      </c>
      <c r="G333" s="236"/>
      <c r="H333" s="237">
        <v>-7.4</v>
      </c>
      <c r="I333" s="236"/>
      <c r="J333" s="237">
        <v>-12</v>
      </c>
      <c r="K333" s="236"/>
      <c r="L333" s="237">
        <v>0.7</v>
      </c>
      <c r="M333" s="238"/>
      <c r="N333" s="239">
        <v>0.7</v>
      </c>
      <c r="O333" s="238"/>
      <c r="P333" s="239">
        <v>0.7</v>
      </c>
      <c r="Q333" s="238"/>
      <c r="R333" s="239">
        <v>0.7</v>
      </c>
      <c r="S333" s="238"/>
      <c r="T333" s="239">
        <v>0.7</v>
      </c>
      <c r="U333" s="236"/>
      <c r="V333" s="237">
        <v>0.01</v>
      </c>
      <c r="W333" s="236"/>
    </row>
    <row r="334" spans="1:23" x14ac:dyDescent="0.25">
      <c r="A334" s="234">
        <f t="shared" si="4"/>
        <v>38306</v>
      </c>
      <c r="B334" s="235"/>
      <c r="C334" s="236"/>
      <c r="D334" s="237">
        <v>-14.9</v>
      </c>
      <c r="E334" s="236"/>
      <c r="F334" s="237">
        <v>-3.4</v>
      </c>
      <c r="G334" s="236"/>
      <c r="H334" s="237">
        <v>-9</v>
      </c>
      <c r="I334" s="236"/>
      <c r="J334" s="237">
        <v>-14</v>
      </c>
      <c r="K334" s="236"/>
      <c r="L334" s="237">
        <v>-0.9</v>
      </c>
      <c r="M334" s="238"/>
      <c r="N334" s="239">
        <v>-0.9</v>
      </c>
      <c r="O334" s="238"/>
      <c r="P334" s="239">
        <v>-0.9</v>
      </c>
      <c r="Q334" s="238"/>
      <c r="R334" s="239">
        <v>-0.9</v>
      </c>
      <c r="S334" s="238"/>
      <c r="T334" s="239">
        <v>-0.9</v>
      </c>
      <c r="U334" s="236"/>
      <c r="V334" s="237">
        <v>0</v>
      </c>
      <c r="W334" s="236"/>
    </row>
    <row r="335" spans="1:23" x14ac:dyDescent="0.25">
      <c r="A335" s="234">
        <f t="shared" si="4"/>
        <v>38307</v>
      </c>
      <c r="B335" s="235"/>
      <c r="C335" s="236"/>
      <c r="D335" s="237">
        <v>-16.5</v>
      </c>
      <c r="E335" s="236"/>
      <c r="F335" s="237">
        <v>-3.9</v>
      </c>
      <c r="G335" s="236"/>
      <c r="H335" s="237">
        <v>-10.1</v>
      </c>
      <c r="I335" s="236"/>
      <c r="J335" s="237">
        <v>-15</v>
      </c>
      <c r="K335" s="236"/>
      <c r="L335" s="237">
        <v>-1.7</v>
      </c>
      <c r="M335" s="238"/>
      <c r="N335" s="239">
        <v>-1.7</v>
      </c>
      <c r="O335" s="238"/>
      <c r="P335" s="239">
        <v>-1.7</v>
      </c>
      <c r="Q335" s="238"/>
      <c r="R335" s="239">
        <v>-1.7</v>
      </c>
      <c r="S335" s="238"/>
      <c r="T335" s="239">
        <v>-1.7</v>
      </c>
      <c r="U335" s="236"/>
      <c r="V335" s="237">
        <v>0.01</v>
      </c>
      <c r="W335" s="236"/>
    </row>
    <row r="336" spans="1:23" x14ac:dyDescent="0.25">
      <c r="A336" s="234">
        <f t="shared" ref="A336:A380" si="5">A335+1</f>
        <v>38308</v>
      </c>
      <c r="B336" s="235"/>
      <c r="C336" s="236"/>
      <c r="D336" s="237">
        <v>-17.399999999999999</v>
      </c>
      <c r="E336" s="236"/>
      <c r="F336" s="237">
        <v>-4.2</v>
      </c>
      <c r="G336" s="236"/>
      <c r="H336" s="237">
        <v>-10.9</v>
      </c>
      <c r="I336" s="236"/>
      <c r="J336" s="237">
        <v>-15.9</v>
      </c>
      <c r="K336" s="236"/>
      <c r="L336" s="237">
        <v>-2.1</v>
      </c>
      <c r="M336" s="238"/>
      <c r="N336" s="239">
        <v>-2.1</v>
      </c>
      <c r="O336" s="238"/>
      <c r="P336" s="239">
        <v>-2.1</v>
      </c>
      <c r="Q336" s="238"/>
      <c r="R336" s="239">
        <v>-2.1</v>
      </c>
      <c r="S336" s="238"/>
      <c r="T336" s="239">
        <v>-2.1</v>
      </c>
      <c r="U336" s="236"/>
      <c r="V336" s="237">
        <v>0</v>
      </c>
      <c r="W336" s="236"/>
    </row>
    <row r="337" spans="1:23" x14ac:dyDescent="0.25">
      <c r="A337" s="234">
        <f t="shared" si="5"/>
        <v>38309</v>
      </c>
      <c r="B337" s="235"/>
      <c r="C337" s="236"/>
      <c r="D337" s="237">
        <v>-18.3</v>
      </c>
      <c r="E337" s="236"/>
      <c r="F337" s="237">
        <v>-4.5999999999999996</v>
      </c>
      <c r="G337" s="236"/>
      <c r="H337" s="237">
        <v>-11.7</v>
      </c>
      <c r="I337" s="236"/>
      <c r="J337" s="237">
        <v>-16.7</v>
      </c>
      <c r="K337" s="236"/>
      <c r="L337" s="237">
        <v>-2.6</v>
      </c>
      <c r="M337" s="238"/>
      <c r="N337" s="239">
        <v>-2.6</v>
      </c>
      <c r="O337" s="238"/>
      <c r="P337" s="239">
        <v>-2.6</v>
      </c>
      <c r="Q337" s="238"/>
      <c r="R337" s="239">
        <v>-2.6</v>
      </c>
      <c r="S337" s="238"/>
      <c r="T337" s="239">
        <v>-2.6</v>
      </c>
      <c r="U337" s="236"/>
      <c r="V337" s="237">
        <v>0</v>
      </c>
      <c r="W337" s="236"/>
    </row>
    <row r="338" spans="1:23" x14ac:dyDescent="0.25">
      <c r="A338" s="234">
        <f t="shared" si="5"/>
        <v>38310</v>
      </c>
      <c r="B338" s="235"/>
      <c r="C338" s="236"/>
      <c r="D338" s="237">
        <v>-19</v>
      </c>
      <c r="E338" s="236"/>
      <c r="F338" s="237">
        <v>-4.7</v>
      </c>
      <c r="G338" s="236"/>
      <c r="H338" s="237">
        <v>-12.2</v>
      </c>
      <c r="I338" s="236"/>
      <c r="J338" s="237">
        <v>-17.100000000000001</v>
      </c>
      <c r="K338" s="236"/>
      <c r="L338" s="237">
        <v>-2.7</v>
      </c>
      <c r="M338" s="238"/>
      <c r="N338" s="239">
        <v>-2.7</v>
      </c>
      <c r="O338" s="238"/>
      <c r="P338" s="239">
        <v>-2.7</v>
      </c>
      <c r="Q338" s="238"/>
      <c r="R338" s="239">
        <v>-2.7</v>
      </c>
      <c r="S338" s="238"/>
      <c r="T338" s="239">
        <v>-2.7</v>
      </c>
      <c r="U338" s="236"/>
      <c r="V338" s="237">
        <v>0</v>
      </c>
      <c r="W338" s="236"/>
    </row>
    <row r="339" spans="1:23" x14ac:dyDescent="0.25">
      <c r="A339" s="234">
        <f t="shared" si="5"/>
        <v>38311</v>
      </c>
      <c r="B339" s="235"/>
      <c r="C339" s="236"/>
      <c r="D339" s="237">
        <v>-19.3</v>
      </c>
      <c r="E339" s="236"/>
      <c r="F339" s="237">
        <v>-4.9000000000000004</v>
      </c>
      <c r="G339" s="236"/>
      <c r="H339" s="237">
        <v>-12.9</v>
      </c>
      <c r="I339" s="236"/>
      <c r="J339" s="237">
        <v>-17.7</v>
      </c>
      <c r="K339" s="236"/>
      <c r="L339" s="237">
        <v>-3.3</v>
      </c>
      <c r="M339" s="238"/>
      <c r="N339" s="239">
        <v>-3.3</v>
      </c>
      <c r="O339" s="238"/>
      <c r="P339" s="239">
        <v>-3.3</v>
      </c>
      <c r="Q339" s="238"/>
      <c r="R339" s="239">
        <v>-3.3</v>
      </c>
      <c r="S339" s="238"/>
      <c r="T339" s="239">
        <v>-3.3</v>
      </c>
      <c r="U339" s="236"/>
      <c r="V339" s="237">
        <v>0.01</v>
      </c>
      <c r="W339" s="236"/>
    </row>
    <row r="340" spans="1:23" x14ac:dyDescent="0.25">
      <c r="A340" s="234">
        <f t="shared" si="5"/>
        <v>38312</v>
      </c>
      <c r="B340" s="235"/>
      <c r="C340" s="236"/>
      <c r="D340" s="237">
        <v>-19.7</v>
      </c>
      <c r="E340" s="236"/>
      <c r="F340" s="237">
        <v>-5.4</v>
      </c>
      <c r="G340" s="236"/>
      <c r="H340" s="237">
        <v>-13.8</v>
      </c>
      <c r="I340" s="236"/>
      <c r="J340" s="237">
        <v>-18.600000000000001</v>
      </c>
      <c r="K340" s="236"/>
      <c r="L340" s="237">
        <v>-4</v>
      </c>
      <c r="M340" s="238"/>
      <c r="N340" s="239">
        <v>-4</v>
      </c>
      <c r="O340" s="238"/>
      <c r="P340" s="239">
        <v>-4</v>
      </c>
      <c r="Q340" s="238"/>
      <c r="R340" s="239">
        <v>-4</v>
      </c>
      <c r="S340" s="238"/>
      <c r="T340" s="239">
        <v>-4</v>
      </c>
      <c r="U340" s="236"/>
      <c r="V340" s="237">
        <v>0.04</v>
      </c>
      <c r="W340" s="236"/>
    </row>
    <row r="341" spans="1:23" x14ac:dyDescent="0.25">
      <c r="A341" s="234">
        <f t="shared" si="5"/>
        <v>38313</v>
      </c>
      <c r="B341" s="235"/>
      <c r="C341" s="236"/>
      <c r="D341" s="237">
        <v>-19.8</v>
      </c>
      <c r="E341" s="236"/>
      <c r="F341" s="237">
        <v>-5.4</v>
      </c>
      <c r="G341" s="236"/>
      <c r="H341" s="237">
        <v>-13.9</v>
      </c>
      <c r="I341" s="236"/>
      <c r="J341" s="237">
        <v>-19</v>
      </c>
      <c r="K341" s="236"/>
      <c r="L341" s="237">
        <v>-3.2</v>
      </c>
      <c r="M341" s="238"/>
      <c r="N341" s="239">
        <v>-3.2</v>
      </c>
      <c r="O341" s="238"/>
      <c r="P341" s="239">
        <v>-3.2</v>
      </c>
      <c r="Q341" s="238"/>
      <c r="R341" s="239">
        <v>-3.2</v>
      </c>
      <c r="S341" s="238"/>
      <c r="T341" s="239">
        <v>-3.2</v>
      </c>
      <c r="U341" s="236"/>
      <c r="V341" s="237">
        <v>7.0000000000000007E-2</v>
      </c>
      <c r="W341" s="236"/>
    </row>
    <row r="342" spans="1:23" x14ac:dyDescent="0.25">
      <c r="A342" s="234">
        <f t="shared" si="5"/>
        <v>38314</v>
      </c>
      <c r="B342" s="235"/>
      <c r="C342" s="236"/>
      <c r="D342" s="237">
        <v>-2</v>
      </c>
      <c r="E342" s="236"/>
      <c r="F342" s="237">
        <v>0.3</v>
      </c>
      <c r="G342" s="236"/>
      <c r="H342" s="237">
        <v>-3.1</v>
      </c>
      <c r="I342" s="236"/>
      <c r="J342" s="237">
        <v>-10.8</v>
      </c>
      <c r="K342" s="236"/>
      <c r="L342" s="237">
        <v>2.7</v>
      </c>
      <c r="M342" s="238"/>
      <c r="N342" s="239">
        <v>2.7</v>
      </c>
      <c r="O342" s="238"/>
      <c r="P342" s="239">
        <v>2.7</v>
      </c>
      <c r="Q342" s="238"/>
      <c r="R342" s="239">
        <v>2.7</v>
      </c>
      <c r="S342" s="238"/>
      <c r="T342" s="239">
        <v>2.7</v>
      </c>
      <c r="U342" s="236"/>
      <c r="V342" s="237">
        <v>0.37</v>
      </c>
      <c r="W342" s="236"/>
    </row>
    <row r="343" spans="1:23" x14ac:dyDescent="0.25">
      <c r="A343" s="234">
        <f t="shared" si="5"/>
        <v>38315</v>
      </c>
      <c r="B343" s="235"/>
      <c r="C343" s="236"/>
      <c r="D343" s="237">
        <v>0.3</v>
      </c>
      <c r="E343" s="236"/>
      <c r="F343" s="237">
        <v>1.4</v>
      </c>
      <c r="G343" s="236"/>
      <c r="H343" s="237">
        <v>-1.3</v>
      </c>
      <c r="I343" s="236"/>
      <c r="J343" s="237">
        <v>0.5</v>
      </c>
      <c r="K343" s="236"/>
      <c r="L343" s="237">
        <v>3.1</v>
      </c>
      <c r="M343" s="238"/>
      <c r="N343" s="239">
        <v>3.1</v>
      </c>
      <c r="O343" s="238"/>
      <c r="P343" s="239">
        <v>3.1</v>
      </c>
      <c r="Q343" s="238"/>
      <c r="R343" s="239">
        <v>3.1</v>
      </c>
      <c r="S343" s="238"/>
      <c r="T343" s="239">
        <v>3.1</v>
      </c>
      <c r="U343" s="236"/>
      <c r="V343" s="237">
        <v>0.16</v>
      </c>
      <c r="W343" s="236"/>
    </row>
    <row r="344" spans="1:23" x14ac:dyDescent="0.25">
      <c r="A344" s="234">
        <f t="shared" si="5"/>
        <v>38316</v>
      </c>
      <c r="B344" s="235"/>
      <c r="C344" s="236"/>
      <c r="D344" s="237">
        <v>-2</v>
      </c>
      <c r="E344" s="236"/>
      <c r="F344" s="237">
        <v>0.7</v>
      </c>
      <c r="G344" s="236"/>
      <c r="H344" s="237">
        <v>-1.5</v>
      </c>
      <c r="I344" s="236"/>
      <c r="J344" s="237">
        <v>0.6</v>
      </c>
      <c r="K344" s="236"/>
      <c r="L344" s="237">
        <v>3.4</v>
      </c>
      <c r="M344" s="238"/>
      <c r="N344" s="239">
        <v>3.4</v>
      </c>
      <c r="O344" s="238"/>
      <c r="P344" s="239">
        <v>3.4</v>
      </c>
      <c r="Q344" s="238"/>
      <c r="R344" s="239">
        <v>3.4</v>
      </c>
      <c r="S344" s="238"/>
      <c r="T344" s="239">
        <v>3.4</v>
      </c>
      <c r="U344" s="236"/>
      <c r="V344" s="237">
        <v>0</v>
      </c>
      <c r="W344" s="236"/>
    </row>
    <row r="345" spans="1:23" x14ac:dyDescent="0.25">
      <c r="A345" s="234">
        <f t="shared" si="5"/>
        <v>38317</v>
      </c>
      <c r="B345" s="235"/>
      <c r="C345" s="236"/>
      <c r="D345" s="237">
        <v>-5.4</v>
      </c>
      <c r="E345" s="236"/>
      <c r="F345" s="237">
        <v>-0.7</v>
      </c>
      <c r="G345" s="236"/>
      <c r="H345" s="237">
        <v>-3.7</v>
      </c>
      <c r="I345" s="236"/>
      <c r="J345" s="237">
        <v>-2.8</v>
      </c>
      <c r="K345" s="236"/>
      <c r="L345" s="237">
        <v>2.5</v>
      </c>
      <c r="M345" s="238"/>
      <c r="N345" s="239">
        <v>2.5</v>
      </c>
      <c r="O345" s="238"/>
      <c r="P345" s="239">
        <v>2.5</v>
      </c>
      <c r="Q345" s="238"/>
      <c r="R345" s="239">
        <v>2.5</v>
      </c>
      <c r="S345" s="238"/>
      <c r="T345" s="239">
        <v>2.5</v>
      </c>
      <c r="U345" s="236"/>
      <c r="V345" s="237">
        <v>0</v>
      </c>
      <c r="W345" s="236"/>
    </row>
    <row r="346" spans="1:23" x14ac:dyDescent="0.25">
      <c r="A346" s="234">
        <f t="shared" si="5"/>
        <v>38318</v>
      </c>
      <c r="B346" s="235"/>
      <c r="C346" s="236"/>
      <c r="D346" s="237">
        <v>2.2999999999999998</v>
      </c>
      <c r="E346" s="236"/>
      <c r="F346" s="237">
        <v>-1.5</v>
      </c>
      <c r="G346" s="236"/>
      <c r="H346" s="237">
        <v>-4.9000000000000004</v>
      </c>
      <c r="I346" s="236"/>
      <c r="J346" s="237">
        <v>-4.2</v>
      </c>
      <c r="K346" s="236"/>
      <c r="L346" s="237">
        <v>1.7</v>
      </c>
      <c r="M346" s="238"/>
      <c r="N346" s="239">
        <v>1.7</v>
      </c>
      <c r="O346" s="238"/>
      <c r="P346" s="239">
        <v>1.7</v>
      </c>
      <c r="Q346" s="238"/>
      <c r="R346" s="239">
        <v>1.7</v>
      </c>
      <c r="S346" s="238"/>
      <c r="T346" s="239">
        <v>1.7</v>
      </c>
      <c r="U346" s="236"/>
      <c r="V346" s="237">
        <v>0.25</v>
      </c>
      <c r="W346" s="236"/>
    </row>
    <row r="347" spans="1:23" x14ac:dyDescent="0.25">
      <c r="A347" s="234">
        <f t="shared" si="5"/>
        <v>38319</v>
      </c>
      <c r="B347" s="235"/>
      <c r="C347" s="236"/>
      <c r="D347" s="237">
        <v>-0.7</v>
      </c>
      <c r="E347" s="236"/>
      <c r="F347" s="237">
        <v>0.8</v>
      </c>
      <c r="G347" s="236"/>
      <c r="H347" s="237">
        <v>-0.9</v>
      </c>
      <c r="I347" s="236"/>
      <c r="J347" s="237">
        <v>1.2</v>
      </c>
      <c r="K347" s="236"/>
      <c r="L347" s="237">
        <v>3.1</v>
      </c>
      <c r="M347" s="238"/>
      <c r="N347" s="239">
        <v>3.1</v>
      </c>
      <c r="O347" s="238"/>
      <c r="P347" s="239">
        <v>3.1</v>
      </c>
      <c r="Q347" s="238"/>
      <c r="R347" s="239">
        <v>3.1</v>
      </c>
      <c r="S347" s="238"/>
      <c r="T347" s="239">
        <v>3.1</v>
      </c>
      <c r="U347" s="236"/>
      <c r="V347" s="237">
        <v>0</v>
      </c>
      <c r="W347" s="236"/>
    </row>
    <row r="348" spans="1:23" x14ac:dyDescent="0.25">
      <c r="A348" s="234">
        <f t="shared" si="5"/>
        <v>38320</v>
      </c>
      <c r="B348" s="235"/>
      <c r="C348" s="236"/>
      <c r="D348" s="237"/>
      <c r="E348" s="236"/>
      <c r="F348" s="237">
        <v>-0.1</v>
      </c>
      <c r="G348" s="236"/>
      <c r="H348" s="237">
        <v>-2.2000000000000002</v>
      </c>
      <c r="I348" s="236"/>
      <c r="J348" s="237">
        <v>-0.6</v>
      </c>
      <c r="K348" s="236"/>
      <c r="L348" s="237">
        <v>2.7</v>
      </c>
      <c r="M348" s="238"/>
      <c r="N348" s="239">
        <v>2.7</v>
      </c>
      <c r="O348" s="238"/>
      <c r="P348" s="239">
        <v>2.7</v>
      </c>
      <c r="Q348" s="238"/>
      <c r="R348" s="239">
        <v>2.7</v>
      </c>
      <c r="S348" s="238"/>
      <c r="T348" s="239">
        <v>2.7</v>
      </c>
      <c r="U348" s="236"/>
      <c r="V348" s="237"/>
      <c r="W348" s="236"/>
    </row>
    <row r="349" spans="1:23" x14ac:dyDescent="0.25">
      <c r="A349" s="234">
        <f t="shared" si="5"/>
        <v>38321</v>
      </c>
      <c r="B349" s="235"/>
      <c r="C349" s="236"/>
      <c r="D349" s="237"/>
      <c r="E349" s="236"/>
      <c r="F349" s="237"/>
      <c r="G349" s="236"/>
      <c r="H349" s="237"/>
      <c r="I349" s="236"/>
      <c r="J349" s="237"/>
      <c r="K349" s="236"/>
      <c r="L349" s="237"/>
      <c r="M349" s="238"/>
      <c r="N349" s="239"/>
      <c r="O349" s="238"/>
      <c r="P349" s="239"/>
      <c r="Q349" s="238"/>
      <c r="R349" s="239"/>
      <c r="S349" s="238"/>
      <c r="T349" s="239"/>
      <c r="U349" s="236"/>
      <c r="V349" s="237"/>
      <c r="W349" s="236"/>
    </row>
    <row r="350" spans="1:23" x14ac:dyDescent="0.25">
      <c r="A350" s="234">
        <f t="shared" si="5"/>
        <v>38322</v>
      </c>
      <c r="B350" s="235"/>
      <c r="C350" s="236"/>
      <c r="D350" s="237"/>
      <c r="E350" s="236"/>
      <c r="F350" s="237"/>
      <c r="G350" s="236"/>
      <c r="H350" s="237"/>
      <c r="I350" s="236"/>
      <c r="J350" s="237"/>
      <c r="K350" s="236"/>
      <c r="L350" s="237"/>
      <c r="M350" s="238"/>
      <c r="N350" s="239"/>
      <c r="O350" s="238"/>
      <c r="P350" s="239"/>
      <c r="Q350" s="238"/>
      <c r="R350" s="239"/>
      <c r="S350" s="238"/>
      <c r="T350" s="239"/>
      <c r="U350" s="236"/>
      <c r="V350" s="237"/>
      <c r="W350" s="236"/>
    </row>
    <row r="351" spans="1:23" x14ac:dyDescent="0.25">
      <c r="A351" s="234">
        <f t="shared" si="5"/>
        <v>38323</v>
      </c>
      <c r="B351" s="235"/>
      <c r="C351" s="236"/>
      <c r="D351" s="237"/>
      <c r="E351" s="236"/>
      <c r="F351" s="237"/>
      <c r="G351" s="236"/>
      <c r="H351" s="237"/>
      <c r="I351" s="236"/>
      <c r="J351" s="237"/>
      <c r="K351" s="236"/>
      <c r="L351" s="237"/>
      <c r="M351" s="238"/>
      <c r="N351" s="239"/>
      <c r="O351" s="238"/>
      <c r="P351" s="239"/>
      <c r="Q351" s="238"/>
      <c r="R351" s="239"/>
      <c r="S351" s="238"/>
      <c r="T351" s="239"/>
      <c r="U351" s="236"/>
      <c r="V351" s="237"/>
      <c r="W351" s="236"/>
    </row>
    <row r="352" spans="1:23" x14ac:dyDescent="0.25">
      <c r="A352" s="234">
        <f t="shared" si="5"/>
        <v>38324</v>
      </c>
      <c r="B352" s="235"/>
      <c r="C352" s="236"/>
      <c r="D352" s="237"/>
      <c r="E352" s="236"/>
      <c r="F352" s="237"/>
      <c r="G352" s="236"/>
      <c r="H352" s="237"/>
      <c r="I352" s="236"/>
      <c r="J352" s="237"/>
      <c r="K352" s="236"/>
      <c r="L352" s="237"/>
      <c r="M352" s="238"/>
      <c r="N352" s="239"/>
      <c r="O352" s="238"/>
      <c r="P352" s="239"/>
      <c r="Q352" s="238"/>
      <c r="R352" s="239"/>
      <c r="S352" s="238"/>
      <c r="T352" s="239"/>
      <c r="U352" s="236"/>
      <c r="V352" s="237"/>
      <c r="W352" s="236"/>
    </row>
    <row r="353" spans="1:23" x14ac:dyDescent="0.25">
      <c r="A353" s="234">
        <f t="shared" si="5"/>
        <v>38325</v>
      </c>
      <c r="B353" s="235"/>
      <c r="C353" s="236"/>
      <c r="D353" s="237"/>
      <c r="E353" s="236"/>
      <c r="F353" s="237"/>
      <c r="G353" s="236"/>
      <c r="H353" s="237"/>
      <c r="I353" s="236"/>
      <c r="J353" s="237"/>
      <c r="K353" s="236"/>
      <c r="L353" s="237"/>
      <c r="M353" s="238"/>
      <c r="N353" s="239"/>
      <c r="O353" s="238"/>
      <c r="P353" s="239"/>
      <c r="Q353" s="238"/>
      <c r="R353" s="239"/>
      <c r="S353" s="238"/>
      <c r="T353" s="239"/>
      <c r="U353" s="236"/>
      <c r="V353" s="237"/>
      <c r="W353" s="236"/>
    </row>
    <row r="354" spans="1:23" x14ac:dyDescent="0.25">
      <c r="A354" s="234">
        <f t="shared" si="5"/>
        <v>38326</v>
      </c>
      <c r="B354" s="235"/>
      <c r="C354" s="236"/>
      <c r="D354" s="237"/>
      <c r="E354" s="236"/>
      <c r="F354" s="237"/>
      <c r="G354" s="236"/>
      <c r="H354" s="237"/>
      <c r="I354" s="236"/>
      <c r="J354" s="237"/>
      <c r="K354" s="236"/>
      <c r="L354" s="237"/>
      <c r="M354" s="238"/>
      <c r="N354" s="239"/>
      <c r="O354" s="238"/>
      <c r="P354" s="239"/>
      <c r="Q354" s="238"/>
      <c r="R354" s="239"/>
      <c r="S354" s="238"/>
      <c r="T354" s="239"/>
      <c r="U354" s="236"/>
      <c r="V354" s="237"/>
      <c r="W354" s="236"/>
    </row>
    <row r="355" spans="1:23" x14ac:dyDescent="0.25">
      <c r="A355" s="234">
        <f t="shared" si="5"/>
        <v>38327</v>
      </c>
      <c r="B355" s="235"/>
      <c r="C355" s="236"/>
      <c r="D355" s="237"/>
      <c r="E355" s="236"/>
      <c r="F355" s="237"/>
      <c r="G355" s="236"/>
      <c r="H355" s="237"/>
      <c r="I355" s="236"/>
      <c r="J355" s="237"/>
      <c r="K355" s="236"/>
      <c r="L355" s="237"/>
      <c r="M355" s="238"/>
      <c r="N355" s="239"/>
      <c r="O355" s="238"/>
      <c r="P355" s="239"/>
      <c r="Q355" s="238"/>
      <c r="R355" s="239"/>
      <c r="S355" s="238"/>
      <c r="T355" s="239"/>
      <c r="U355" s="236"/>
      <c r="V355" s="237"/>
      <c r="W355" s="236"/>
    </row>
    <row r="356" spans="1:23" x14ac:dyDescent="0.25">
      <c r="A356" s="234">
        <f t="shared" si="5"/>
        <v>38328</v>
      </c>
      <c r="B356" s="235"/>
      <c r="C356" s="236"/>
      <c r="D356" s="237"/>
      <c r="E356" s="236"/>
      <c r="F356" s="237"/>
      <c r="G356" s="236"/>
      <c r="H356" s="237"/>
      <c r="I356" s="236"/>
      <c r="J356" s="237"/>
      <c r="K356" s="236"/>
      <c r="L356" s="237"/>
      <c r="M356" s="238"/>
      <c r="N356" s="239"/>
      <c r="O356" s="238"/>
      <c r="P356" s="239"/>
      <c r="Q356" s="238"/>
      <c r="R356" s="239"/>
      <c r="S356" s="238"/>
      <c r="T356" s="239"/>
      <c r="U356" s="236"/>
      <c r="V356" s="237"/>
      <c r="W356" s="236"/>
    </row>
    <row r="357" spans="1:23" x14ac:dyDescent="0.25">
      <c r="A357" s="234">
        <f t="shared" si="5"/>
        <v>38329</v>
      </c>
      <c r="B357" s="235"/>
      <c r="C357" s="236"/>
      <c r="D357" s="237"/>
      <c r="E357" s="236"/>
      <c r="F357" s="237"/>
      <c r="G357" s="236"/>
      <c r="H357" s="237"/>
      <c r="I357" s="236"/>
      <c r="J357" s="237"/>
      <c r="K357" s="236"/>
      <c r="L357" s="237"/>
      <c r="M357" s="238"/>
      <c r="N357" s="239"/>
      <c r="O357" s="238"/>
      <c r="P357" s="239"/>
      <c r="Q357" s="238"/>
      <c r="R357" s="239"/>
      <c r="S357" s="238"/>
      <c r="T357" s="239"/>
      <c r="U357" s="236"/>
      <c r="V357" s="237"/>
      <c r="W357" s="236"/>
    </row>
    <row r="358" spans="1:23" x14ac:dyDescent="0.25">
      <c r="A358" s="234">
        <f t="shared" si="5"/>
        <v>38330</v>
      </c>
      <c r="B358" s="235"/>
      <c r="C358" s="236"/>
      <c r="D358" s="237"/>
      <c r="E358" s="236"/>
      <c r="F358" s="237"/>
      <c r="G358" s="236"/>
      <c r="H358" s="237"/>
      <c r="I358" s="236"/>
      <c r="J358" s="237"/>
      <c r="K358" s="236"/>
      <c r="L358" s="237"/>
      <c r="M358" s="238"/>
      <c r="N358" s="239"/>
      <c r="O358" s="238"/>
      <c r="P358" s="239"/>
      <c r="Q358" s="238"/>
      <c r="R358" s="239"/>
      <c r="S358" s="238"/>
      <c r="T358" s="239"/>
      <c r="U358" s="236"/>
      <c r="V358" s="237"/>
      <c r="W358" s="236"/>
    </row>
    <row r="359" spans="1:23" x14ac:dyDescent="0.25">
      <c r="A359" s="234">
        <f t="shared" si="5"/>
        <v>38331</v>
      </c>
      <c r="B359" s="235"/>
      <c r="C359" s="236"/>
      <c r="D359" s="237"/>
      <c r="E359" s="236"/>
      <c r="F359" s="237"/>
      <c r="G359" s="236"/>
      <c r="H359" s="237"/>
      <c r="I359" s="236"/>
      <c r="J359" s="237"/>
      <c r="K359" s="236"/>
      <c r="L359" s="237"/>
      <c r="M359" s="238"/>
      <c r="N359" s="239"/>
      <c r="O359" s="238"/>
      <c r="P359" s="239"/>
      <c r="Q359" s="238"/>
      <c r="R359" s="239"/>
      <c r="S359" s="238"/>
      <c r="T359" s="239"/>
      <c r="U359" s="236"/>
      <c r="V359" s="237"/>
      <c r="W359" s="236"/>
    </row>
    <row r="360" spans="1:23" x14ac:dyDescent="0.25">
      <c r="A360" s="234">
        <f t="shared" si="5"/>
        <v>38332</v>
      </c>
      <c r="B360" s="235"/>
      <c r="C360" s="236"/>
      <c r="D360" s="237"/>
      <c r="E360" s="236"/>
      <c r="F360" s="237"/>
      <c r="G360" s="236"/>
      <c r="H360" s="237"/>
      <c r="I360" s="236"/>
      <c r="J360" s="237"/>
      <c r="K360" s="236"/>
      <c r="L360" s="237"/>
      <c r="M360" s="238"/>
      <c r="N360" s="239"/>
      <c r="O360" s="238"/>
      <c r="P360" s="239"/>
      <c r="Q360" s="238"/>
      <c r="R360" s="239"/>
      <c r="S360" s="238"/>
      <c r="T360" s="239"/>
      <c r="U360" s="236"/>
      <c r="V360" s="237"/>
      <c r="W360" s="236"/>
    </row>
    <row r="361" spans="1:23" x14ac:dyDescent="0.25">
      <c r="A361" s="234">
        <f t="shared" si="5"/>
        <v>38333</v>
      </c>
      <c r="B361" s="235"/>
      <c r="C361" s="236"/>
      <c r="D361" s="237"/>
      <c r="E361" s="236"/>
      <c r="F361" s="237"/>
      <c r="G361" s="236"/>
      <c r="H361" s="237"/>
      <c r="I361" s="236"/>
      <c r="J361" s="237"/>
      <c r="K361" s="236"/>
      <c r="L361" s="237"/>
      <c r="M361" s="238"/>
      <c r="N361" s="239"/>
      <c r="O361" s="238"/>
      <c r="P361" s="239"/>
      <c r="Q361" s="238"/>
      <c r="R361" s="239"/>
      <c r="S361" s="238"/>
      <c r="T361" s="239"/>
      <c r="U361" s="236"/>
      <c r="V361" s="237"/>
      <c r="W361" s="236"/>
    </row>
    <row r="362" spans="1:23" x14ac:dyDescent="0.25">
      <c r="A362" s="234">
        <f t="shared" si="5"/>
        <v>38334</v>
      </c>
      <c r="B362" s="235"/>
      <c r="C362" s="236"/>
      <c r="D362" s="237"/>
      <c r="E362" s="236"/>
      <c r="F362" s="237"/>
      <c r="G362" s="236"/>
      <c r="H362" s="237"/>
      <c r="I362" s="236"/>
      <c r="J362" s="237"/>
      <c r="K362" s="236"/>
      <c r="L362" s="237"/>
      <c r="M362" s="238"/>
      <c r="N362" s="239"/>
      <c r="O362" s="238"/>
      <c r="P362" s="239"/>
      <c r="Q362" s="238"/>
      <c r="R362" s="239"/>
      <c r="S362" s="238"/>
      <c r="T362" s="239"/>
      <c r="U362" s="236"/>
      <c r="V362" s="237"/>
      <c r="W362" s="236"/>
    </row>
    <row r="363" spans="1:23" x14ac:dyDescent="0.25">
      <c r="A363" s="234">
        <f t="shared" si="5"/>
        <v>38335</v>
      </c>
      <c r="B363" s="235"/>
      <c r="C363" s="236"/>
      <c r="D363" s="237"/>
      <c r="E363" s="236"/>
      <c r="F363" s="237"/>
      <c r="G363" s="236"/>
      <c r="H363" s="237"/>
      <c r="I363" s="236"/>
      <c r="J363" s="237"/>
      <c r="K363" s="236"/>
      <c r="L363" s="237"/>
      <c r="M363" s="238"/>
      <c r="N363" s="239"/>
      <c r="O363" s="238"/>
      <c r="P363" s="239"/>
      <c r="Q363" s="238"/>
      <c r="R363" s="239"/>
      <c r="S363" s="238"/>
      <c r="T363" s="239"/>
      <c r="U363" s="236"/>
      <c r="V363" s="237"/>
      <c r="W363" s="236"/>
    </row>
    <row r="364" spans="1:23" x14ac:dyDescent="0.25">
      <c r="A364" s="234">
        <f t="shared" si="5"/>
        <v>38336</v>
      </c>
      <c r="B364" s="235"/>
      <c r="C364" s="236"/>
      <c r="D364" s="237"/>
      <c r="E364" s="236"/>
      <c r="F364" s="237"/>
      <c r="G364" s="236"/>
      <c r="H364" s="237"/>
      <c r="I364" s="236"/>
      <c r="J364" s="237"/>
      <c r="K364" s="236"/>
      <c r="L364" s="237"/>
      <c r="M364" s="238"/>
      <c r="N364" s="239"/>
      <c r="O364" s="238"/>
      <c r="P364" s="239"/>
      <c r="Q364" s="238"/>
      <c r="R364" s="239"/>
      <c r="S364" s="238"/>
      <c r="T364" s="239"/>
      <c r="U364" s="236"/>
      <c r="V364" s="237"/>
      <c r="W364" s="236"/>
    </row>
    <row r="365" spans="1:23" x14ac:dyDescent="0.25">
      <c r="A365" s="234">
        <f t="shared" si="5"/>
        <v>38337</v>
      </c>
      <c r="B365" s="235"/>
      <c r="C365" s="236"/>
      <c r="D365" s="237"/>
      <c r="E365" s="236"/>
      <c r="F365" s="237"/>
      <c r="G365" s="236"/>
      <c r="H365" s="237"/>
      <c r="I365" s="236"/>
      <c r="J365" s="237"/>
      <c r="K365" s="236"/>
      <c r="L365" s="237"/>
      <c r="M365" s="238"/>
      <c r="N365" s="239"/>
      <c r="O365" s="238"/>
      <c r="P365" s="239"/>
      <c r="Q365" s="238"/>
      <c r="R365" s="239"/>
      <c r="S365" s="238"/>
      <c r="T365" s="239"/>
      <c r="U365" s="236"/>
      <c r="V365" s="237"/>
      <c r="W365" s="236"/>
    </row>
    <row r="366" spans="1:23" x14ac:dyDescent="0.25">
      <c r="A366" s="234">
        <f t="shared" si="5"/>
        <v>38338</v>
      </c>
      <c r="B366" s="235"/>
      <c r="C366" s="236"/>
      <c r="D366" s="237"/>
      <c r="E366" s="236"/>
      <c r="F366" s="237"/>
      <c r="G366" s="236"/>
      <c r="H366" s="237"/>
      <c r="I366" s="236"/>
      <c r="J366" s="237"/>
      <c r="K366" s="236"/>
      <c r="L366" s="237"/>
      <c r="M366" s="238"/>
      <c r="N366" s="239"/>
      <c r="O366" s="238"/>
      <c r="P366" s="239"/>
      <c r="Q366" s="238"/>
      <c r="R366" s="239"/>
      <c r="S366" s="238"/>
      <c r="T366" s="239"/>
      <c r="U366" s="236"/>
      <c r="V366" s="237"/>
      <c r="W366" s="236"/>
    </row>
    <row r="367" spans="1:23" x14ac:dyDescent="0.25">
      <c r="A367" s="234">
        <f t="shared" si="5"/>
        <v>38339</v>
      </c>
      <c r="B367" s="235"/>
      <c r="C367" s="236"/>
      <c r="D367" s="237"/>
      <c r="E367" s="236"/>
      <c r="F367" s="237"/>
      <c r="G367" s="236"/>
      <c r="H367" s="237"/>
      <c r="I367" s="236"/>
      <c r="J367" s="237"/>
      <c r="K367" s="236"/>
      <c r="L367" s="237"/>
      <c r="M367" s="238"/>
      <c r="N367" s="239"/>
      <c r="O367" s="238"/>
      <c r="P367" s="239"/>
      <c r="Q367" s="238"/>
      <c r="R367" s="239"/>
      <c r="S367" s="238"/>
      <c r="T367" s="239"/>
      <c r="U367" s="236"/>
      <c r="V367" s="237"/>
      <c r="W367" s="236"/>
    </row>
    <row r="368" spans="1:23" x14ac:dyDescent="0.25">
      <c r="A368" s="234">
        <f t="shared" si="5"/>
        <v>38340</v>
      </c>
      <c r="B368" s="235"/>
      <c r="C368" s="236"/>
      <c r="D368" s="237"/>
      <c r="E368" s="236"/>
      <c r="F368" s="237"/>
      <c r="G368" s="236"/>
      <c r="H368" s="237"/>
      <c r="I368" s="236"/>
      <c r="J368" s="237"/>
      <c r="K368" s="236"/>
      <c r="L368" s="237"/>
      <c r="M368" s="238"/>
      <c r="N368" s="239"/>
      <c r="O368" s="238"/>
      <c r="P368" s="239"/>
      <c r="Q368" s="238"/>
      <c r="R368" s="239"/>
      <c r="S368" s="238"/>
      <c r="T368" s="239"/>
      <c r="U368" s="236"/>
      <c r="V368" s="237"/>
      <c r="W368" s="236"/>
    </row>
    <row r="369" spans="1:23" x14ac:dyDescent="0.25">
      <c r="A369" s="234">
        <f t="shared" si="5"/>
        <v>38341</v>
      </c>
      <c r="B369" s="235"/>
      <c r="C369" s="236"/>
      <c r="D369" s="237"/>
      <c r="E369" s="236"/>
      <c r="F369" s="237"/>
      <c r="G369" s="236"/>
      <c r="H369" s="237"/>
      <c r="I369" s="236"/>
      <c r="J369" s="237"/>
      <c r="K369" s="236"/>
      <c r="L369" s="237"/>
      <c r="M369" s="238"/>
      <c r="N369" s="239"/>
      <c r="O369" s="238"/>
      <c r="P369" s="239"/>
      <c r="Q369" s="238"/>
      <c r="R369" s="239"/>
      <c r="S369" s="238"/>
      <c r="T369" s="239"/>
      <c r="U369" s="236"/>
      <c r="V369" s="237"/>
      <c r="W369" s="236"/>
    </row>
    <row r="370" spans="1:23" x14ac:dyDescent="0.25">
      <c r="A370" s="234">
        <f t="shared" si="5"/>
        <v>38342</v>
      </c>
      <c r="B370" s="235"/>
      <c r="C370" s="236"/>
      <c r="D370" s="237"/>
      <c r="E370" s="236"/>
      <c r="F370" s="237"/>
      <c r="G370" s="236"/>
      <c r="H370" s="237"/>
      <c r="I370" s="236"/>
      <c r="J370" s="237"/>
      <c r="K370" s="236"/>
      <c r="L370" s="237"/>
      <c r="M370" s="238"/>
      <c r="N370" s="239"/>
      <c r="O370" s="238"/>
      <c r="P370" s="239"/>
      <c r="Q370" s="238"/>
      <c r="R370" s="239"/>
      <c r="S370" s="238"/>
      <c r="T370" s="239"/>
      <c r="U370" s="236"/>
      <c r="V370" s="237"/>
      <c r="W370" s="236"/>
    </row>
    <row r="371" spans="1:23" x14ac:dyDescent="0.25">
      <c r="A371" s="234">
        <f t="shared" si="5"/>
        <v>38343</v>
      </c>
      <c r="B371" s="235"/>
      <c r="C371" s="236"/>
      <c r="D371" s="237"/>
      <c r="E371" s="236"/>
      <c r="F371" s="237"/>
      <c r="G371" s="236"/>
      <c r="H371" s="237"/>
      <c r="I371" s="236"/>
      <c r="J371" s="237"/>
      <c r="K371" s="236"/>
      <c r="L371" s="237"/>
      <c r="M371" s="238"/>
      <c r="N371" s="239"/>
      <c r="O371" s="238"/>
      <c r="P371" s="239"/>
      <c r="Q371" s="238"/>
      <c r="R371" s="239"/>
      <c r="S371" s="238"/>
      <c r="T371" s="239"/>
      <c r="U371" s="236"/>
      <c r="V371" s="237"/>
      <c r="W371" s="236"/>
    </row>
    <row r="372" spans="1:23" x14ac:dyDescent="0.25">
      <c r="A372" s="234">
        <f t="shared" si="5"/>
        <v>38344</v>
      </c>
      <c r="B372" s="235"/>
      <c r="C372" s="236"/>
      <c r="D372" s="237"/>
      <c r="E372" s="236"/>
      <c r="F372" s="237"/>
      <c r="G372" s="236"/>
      <c r="H372" s="237"/>
      <c r="I372" s="236"/>
      <c r="J372" s="237"/>
      <c r="K372" s="236"/>
      <c r="L372" s="237"/>
      <c r="M372" s="238"/>
      <c r="N372" s="239"/>
      <c r="O372" s="238"/>
      <c r="P372" s="239"/>
      <c r="Q372" s="238"/>
      <c r="R372" s="239"/>
      <c r="S372" s="238"/>
      <c r="T372" s="239"/>
      <c r="U372" s="236"/>
      <c r="V372" s="237"/>
      <c r="W372" s="236"/>
    </row>
    <row r="373" spans="1:23" x14ac:dyDescent="0.25">
      <c r="A373" s="234">
        <f t="shared" si="5"/>
        <v>38345</v>
      </c>
      <c r="B373" s="235"/>
      <c r="C373" s="236"/>
      <c r="D373" s="237"/>
      <c r="E373" s="236"/>
      <c r="F373" s="237"/>
      <c r="G373" s="236"/>
      <c r="H373" s="237"/>
      <c r="I373" s="236"/>
      <c r="J373" s="237"/>
      <c r="K373" s="236"/>
      <c r="L373" s="237"/>
      <c r="M373" s="238"/>
      <c r="N373" s="239"/>
      <c r="O373" s="238"/>
      <c r="P373" s="239"/>
      <c r="Q373" s="238"/>
      <c r="R373" s="239"/>
      <c r="S373" s="238"/>
      <c r="T373" s="239"/>
      <c r="U373" s="236"/>
      <c r="V373" s="237"/>
      <c r="W373" s="236"/>
    </row>
    <row r="374" spans="1:23" x14ac:dyDescent="0.25">
      <c r="A374" s="234">
        <f t="shared" si="5"/>
        <v>38346</v>
      </c>
      <c r="B374" s="235"/>
      <c r="C374" s="236"/>
      <c r="D374" s="237"/>
      <c r="E374" s="236"/>
      <c r="F374" s="237"/>
      <c r="G374" s="236"/>
      <c r="H374" s="237"/>
      <c r="I374" s="236"/>
      <c r="J374" s="237"/>
      <c r="K374" s="236"/>
      <c r="L374" s="237"/>
      <c r="M374" s="238"/>
      <c r="N374" s="239"/>
      <c r="O374" s="238"/>
      <c r="P374" s="239"/>
      <c r="Q374" s="238"/>
      <c r="R374" s="239"/>
      <c r="S374" s="238"/>
      <c r="T374" s="239"/>
      <c r="U374" s="236"/>
      <c r="V374" s="237"/>
      <c r="W374" s="236"/>
    </row>
    <row r="375" spans="1:23" x14ac:dyDescent="0.25">
      <c r="A375" s="234">
        <f t="shared" si="5"/>
        <v>38347</v>
      </c>
      <c r="B375" s="235"/>
      <c r="C375" s="236"/>
      <c r="D375" s="237"/>
      <c r="E375" s="236"/>
      <c r="F375" s="237"/>
      <c r="G375" s="236"/>
      <c r="H375" s="237"/>
      <c r="I375" s="236"/>
      <c r="J375" s="237"/>
      <c r="K375" s="236"/>
      <c r="L375" s="237"/>
      <c r="M375" s="238"/>
      <c r="N375" s="239"/>
      <c r="O375" s="238"/>
      <c r="P375" s="239"/>
      <c r="Q375" s="238"/>
      <c r="R375" s="239"/>
      <c r="S375" s="238"/>
      <c r="T375" s="239"/>
      <c r="U375" s="236"/>
      <c r="V375" s="237"/>
      <c r="W375" s="236"/>
    </row>
    <row r="376" spans="1:23" x14ac:dyDescent="0.25">
      <c r="A376" s="234">
        <f t="shared" si="5"/>
        <v>38348</v>
      </c>
      <c r="B376" s="235"/>
      <c r="C376" s="236"/>
      <c r="D376" s="237"/>
      <c r="E376" s="236"/>
      <c r="F376" s="237"/>
      <c r="G376" s="236"/>
      <c r="H376" s="237"/>
      <c r="I376" s="236"/>
      <c r="J376" s="237"/>
      <c r="K376" s="236"/>
      <c r="L376" s="237"/>
      <c r="M376" s="238"/>
      <c r="N376" s="239"/>
      <c r="O376" s="238"/>
      <c r="P376" s="239"/>
      <c r="Q376" s="238"/>
      <c r="R376" s="239"/>
      <c r="S376" s="238"/>
      <c r="T376" s="239"/>
      <c r="U376" s="236"/>
      <c r="V376" s="237"/>
      <c r="W376" s="236"/>
    </row>
    <row r="377" spans="1:23" x14ac:dyDescent="0.25">
      <c r="A377" s="234">
        <f t="shared" si="5"/>
        <v>38349</v>
      </c>
      <c r="B377" s="235"/>
      <c r="C377" s="236"/>
      <c r="D377" s="237"/>
      <c r="E377" s="236"/>
      <c r="F377" s="237"/>
      <c r="G377" s="236"/>
      <c r="H377" s="237"/>
      <c r="I377" s="236"/>
      <c r="J377" s="237"/>
      <c r="K377" s="236"/>
      <c r="L377" s="237"/>
      <c r="M377" s="238"/>
      <c r="N377" s="239"/>
      <c r="O377" s="238"/>
      <c r="P377" s="239"/>
      <c r="Q377" s="238"/>
      <c r="R377" s="239"/>
      <c r="S377" s="238"/>
      <c r="T377" s="239"/>
      <c r="U377" s="236"/>
      <c r="V377" s="237"/>
      <c r="W377" s="236"/>
    </row>
    <row r="378" spans="1:23" x14ac:dyDescent="0.25">
      <c r="A378" s="234">
        <f t="shared" si="5"/>
        <v>38350</v>
      </c>
      <c r="B378" s="235"/>
      <c r="C378" s="236"/>
      <c r="D378" s="237"/>
      <c r="E378" s="236"/>
      <c r="F378" s="237"/>
      <c r="G378" s="236"/>
      <c r="H378" s="237"/>
      <c r="I378" s="236"/>
      <c r="J378" s="237"/>
      <c r="K378" s="236"/>
      <c r="L378" s="237"/>
      <c r="M378" s="238"/>
      <c r="N378" s="239"/>
      <c r="O378" s="238"/>
      <c r="P378" s="239"/>
      <c r="Q378" s="238"/>
      <c r="R378" s="239"/>
      <c r="S378" s="238"/>
      <c r="T378" s="239"/>
      <c r="U378" s="236"/>
      <c r="V378" s="237"/>
      <c r="W378" s="236"/>
    </row>
    <row r="379" spans="1:23" x14ac:dyDescent="0.25">
      <c r="A379" s="234">
        <f t="shared" si="5"/>
        <v>38351</v>
      </c>
      <c r="B379" s="235"/>
      <c r="C379" s="236"/>
      <c r="D379" s="237"/>
      <c r="E379" s="236"/>
      <c r="F379" s="237"/>
      <c r="G379" s="236"/>
      <c r="H379" s="237"/>
      <c r="I379" s="236"/>
      <c r="J379" s="237"/>
      <c r="K379" s="236"/>
      <c r="L379" s="237"/>
      <c r="M379" s="238"/>
      <c r="N379" s="239"/>
      <c r="O379" s="238"/>
      <c r="P379" s="239"/>
      <c r="Q379" s="238"/>
      <c r="R379" s="239"/>
      <c r="S379" s="238"/>
      <c r="T379" s="239"/>
      <c r="U379" s="236"/>
      <c r="V379" s="237"/>
      <c r="W379" s="236"/>
    </row>
    <row r="380" spans="1:23" ht="15.75" thickBot="1" x14ac:dyDescent="0.3">
      <c r="A380" s="234">
        <f t="shared" si="5"/>
        <v>38352</v>
      </c>
      <c r="B380" s="240"/>
      <c r="C380" s="241"/>
      <c r="D380" s="242"/>
      <c r="E380" s="241"/>
      <c r="F380" s="242"/>
      <c r="G380" s="241"/>
      <c r="H380" s="242"/>
      <c r="I380" s="241"/>
      <c r="J380" s="242"/>
      <c r="K380" s="241"/>
      <c r="L380" s="242"/>
      <c r="M380" s="243"/>
      <c r="N380" s="244"/>
      <c r="O380" s="243"/>
      <c r="P380" s="244"/>
      <c r="Q380" s="243"/>
      <c r="R380" s="244"/>
      <c r="S380" s="243"/>
      <c r="T380" s="244"/>
      <c r="U380" s="241"/>
      <c r="V380" s="242"/>
      <c r="W380" s="241"/>
    </row>
    <row r="381" spans="1:23" ht="15.75" thickTop="1" x14ac:dyDescent="0.25">
      <c r="A381" s="245"/>
    </row>
    <row r="382" spans="1:23" x14ac:dyDescent="0.25">
      <c r="A382" s="246"/>
      <c r="B382" s="247"/>
      <c r="C382" s="248"/>
      <c r="D382" s="249"/>
      <c r="E382" s="248"/>
      <c r="F382" s="249"/>
      <c r="G382" s="248"/>
      <c r="H382" s="249"/>
      <c r="I382" s="248"/>
      <c r="J382" s="249"/>
      <c r="K382" s="248"/>
      <c r="L382" s="249"/>
      <c r="M382" s="250"/>
      <c r="N382" s="251"/>
      <c r="O382" s="250"/>
      <c r="P382" s="251"/>
      <c r="Q382" s="250"/>
      <c r="R382" s="251"/>
      <c r="S382" s="250"/>
      <c r="T382" s="251"/>
      <c r="U382" s="248"/>
    </row>
    <row r="385" spans="1:23" x14ac:dyDescent="0.25">
      <c r="A385" s="252"/>
    </row>
    <row r="386" spans="1:23" x14ac:dyDescent="0.25">
      <c r="A386" s="252"/>
    </row>
    <row r="389" spans="1:23" s="254" customFormat="1" x14ac:dyDescent="0.25">
      <c r="A389" s="246"/>
      <c r="B389" s="253"/>
      <c r="C389" s="183"/>
      <c r="E389" s="183"/>
      <c r="G389" s="183"/>
      <c r="I389" s="183"/>
      <c r="K389" s="183"/>
      <c r="M389" s="185"/>
      <c r="N389" s="255"/>
      <c r="O389" s="185"/>
      <c r="P389" s="255"/>
      <c r="Q389" s="185"/>
      <c r="R389" s="255"/>
      <c r="S389" s="185"/>
      <c r="T389" s="255"/>
      <c r="U389" s="183"/>
      <c r="W389" s="183"/>
    </row>
    <row r="391" spans="1:23" x14ac:dyDescent="0.25">
      <c r="A391" s="246"/>
      <c r="B391" s="256"/>
      <c r="C391" s="257"/>
      <c r="D391" s="258"/>
      <c r="E391" s="257"/>
      <c r="F391" s="258"/>
      <c r="G391" s="257"/>
      <c r="H391" s="258"/>
      <c r="I391" s="257"/>
      <c r="J391" s="258"/>
      <c r="K391" s="257"/>
      <c r="L391" s="258"/>
      <c r="M391" s="259"/>
      <c r="N391" s="260"/>
      <c r="O391" s="259"/>
      <c r="P391" s="260"/>
      <c r="Q391" s="259"/>
      <c r="R391" s="260"/>
      <c r="S391" s="259"/>
      <c r="T391" s="260"/>
      <c r="U391" s="257"/>
    </row>
  </sheetData>
  <sheetProtection formatCells="0" formatColumns="0" formatRows="0" insertColumns="0" insertRows="0" deleteColumns="0" deleteRows="0" sort="0" autoFilter="0"/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Quantities and Credits</vt:lpstr>
      <vt:lpstr>Project Attribute Table</vt:lpstr>
      <vt:lpstr>Morph Table Essential Param</vt:lpstr>
      <vt:lpstr>XS Data &amp; Plots</vt:lpstr>
      <vt:lpstr>grain size analysis</vt:lpstr>
      <vt:lpstr>Raw GW and Precip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gmmelia</dc:creator>
  <cp:lastModifiedBy>Famularo, Joseph T</cp:lastModifiedBy>
  <cp:lastPrinted>2015-05-11T20:56:29Z</cp:lastPrinted>
  <dcterms:created xsi:type="dcterms:W3CDTF">2015-02-09T19:56:51Z</dcterms:created>
  <dcterms:modified xsi:type="dcterms:W3CDTF">2020-10-07T14:25:02Z</dcterms:modified>
</cp:coreProperties>
</file>