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https://ncconnect.sharepoint.com/sites/deq/dwr_wwgwcert/Shared Documents/AUSER Folders/BS/website stuff/"/>
    </mc:Choice>
  </mc:AlternateContent>
  <xr:revisionPtr revIDLastSave="2" documentId="8_{B2AEEDA1-AE5E-4461-BE2F-B16B493BCD70}" xr6:coauthVersionLast="46" xr6:coauthVersionMax="46" xr10:uidLastSave="{AC0CE425-2A7D-41A8-8583-29CD13A20999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E16" i="1"/>
  <c r="D17" i="1"/>
  <c r="E17" i="1"/>
  <c r="H12" i="1"/>
  <c r="F9" i="1"/>
  <c r="C23" i="1"/>
  <c r="G9" i="1"/>
  <c r="J27" i="1"/>
  <c r="L27" i="1"/>
  <c r="K27" i="1"/>
  <c r="C27" i="1"/>
  <c r="F27" i="1"/>
  <c r="D9" i="1"/>
  <c r="E9" i="1"/>
  <c r="C21" i="1"/>
  <c r="F21" i="1"/>
  <c r="D11" i="1"/>
  <c r="E11" i="1"/>
  <c r="C24" i="1"/>
  <c r="E24" i="1"/>
  <c r="F24" i="1"/>
  <c r="C25" i="1"/>
  <c r="E25" i="1"/>
  <c r="C22" i="1"/>
  <c r="F22" i="1"/>
  <c r="C20" i="1"/>
  <c r="E20" i="1"/>
  <c r="F20" i="1"/>
  <c r="D14" i="1"/>
  <c r="E14" i="1"/>
  <c r="C26" i="1"/>
  <c r="E26" i="1"/>
  <c r="F26" i="1"/>
  <c r="D13" i="1"/>
  <c r="E13" i="1"/>
  <c r="D12" i="1"/>
  <c r="E12" i="1"/>
  <c r="D10" i="1"/>
  <c r="E10" i="1"/>
  <c r="F25" i="1"/>
  <c r="G25" i="1"/>
  <c r="H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Swanson, Beth</author>
  </authors>
  <commentList>
    <comment ref="A8" authorId="0" shapeId="0" xr:uid="{BC587CCD-B6DA-4CA5-B4DD-C9EDB77E88D2}">
      <text>
        <r>
          <rPr>
            <sz val="9"/>
            <color indexed="81"/>
            <rFont val="Tahoma"/>
            <charset val="1"/>
          </rPr>
          <t xml:space="preserve">
list standards lowest to highest concentration for blank pass/fail evaluations to work</t>
        </r>
      </text>
    </comment>
    <comment ref="F20" authorId="0" shapeId="0" xr:uid="{61F935AE-5D24-4C3F-B58B-BC394FDC36EF}">
      <text>
        <r>
          <rPr>
            <sz val="9"/>
            <color indexed="81"/>
            <rFont val="Tahoma"/>
            <charset val="1"/>
          </rPr>
          <t xml:space="preserve">
the pass/fail acceptance criterion is set 90-110% recovery here. If your lab uses a different criterion, update accordingly</t>
        </r>
      </text>
    </comment>
    <comment ref="F24" authorId="0" shapeId="0" xr:uid="{A5B1A6B6-832C-41F5-ACBE-E939D51301B5}">
      <text>
        <r>
          <rPr>
            <sz val="9"/>
            <color indexed="81"/>
            <rFont val="Tahoma"/>
            <charset val="1"/>
          </rPr>
          <t xml:space="preserve">
the pass/fail acceptance criterion is set at 70-130% recovery here. If your lab uses a different criterion, update accordingly</t>
        </r>
      </text>
    </comment>
    <comment ref="F25" authorId="0" shapeId="0" xr:uid="{8783A675-AED8-4BD5-B47D-09D1508346BB}">
      <text>
        <r>
          <rPr>
            <sz val="9"/>
            <color indexed="81"/>
            <rFont val="Tahoma"/>
            <charset val="1"/>
          </rPr>
          <t>the pass/fail acceptance criterion is set at 70-130% recovery here. If your lab uses a different criterion, update accordingly</t>
        </r>
      </text>
    </comment>
    <comment ref="H25" authorId="0" shapeId="0" xr:uid="{AF9CB684-D75E-4BDD-977C-C1653DBC3E10}">
      <text>
        <r>
          <rPr>
            <sz val="9"/>
            <color indexed="81"/>
            <rFont val="Tahoma"/>
            <charset val="1"/>
          </rPr>
          <t xml:space="preserve">
the pass/fail acceptance criterion is set at 20% RPD here. If your lab uses a different criterion, update accordingly</t>
        </r>
      </text>
    </comment>
    <comment ref="F26" authorId="0" shapeId="0" xr:uid="{8AFC51DF-BADA-4CD6-B829-D4AD75132DEC}">
      <text>
        <r>
          <rPr>
            <b/>
            <sz val="9"/>
            <color indexed="81"/>
            <rFont val="Tahoma"/>
            <charset val="1"/>
          </rPr>
          <t>Swanson, Beth:</t>
        </r>
        <r>
          <rPr>
            <sz val="9"/>
            <color indexed="81"/>
            <rFont val="Tahoma"/>
            <charset val="1"/>
          </rPr>
          <t xml:space="preserve">
the pass/fail acceptance criterion is set at 90-110% recovery here. If your lab uses a different criterion, update accordingly</t>
        </r>
      </text>
    </comment>
  </commentList>
</comments>
</file>

<file path=xl/sharedStrings.xml><?xml version="1.0" encoding="utf-8"?>
<sst xmlns="http://schemas.openxmlformats.org/spreadsheetml/2006/main" count="58" uniqueCount="37">
  <si>
    <t>% Rec.</t>
  </si>
  <si>
    <t>Intercept</t>
  </si>
  <si>
    <t>Slope</t>
  </si>
  <si>
    <t>X=(Y-b)/m</t>
  </si>
  <si>
    <t>Sample Absorb.</t>
  </si>
  <si>
    <t>Sample ID</t>
  </si>
  <si>
    <t>Effluent</t>
  </si>
  <si>
    <t>Curve Date:</t>
  </si>
  <si>
    <t>Instrument ID:</t>
  </si>
  <si>
    <t>Analyst:</t>
  </si>
  <si>
    <t>Absorb.
(Y)</t>
  </si>
  <si>
    <r>
      <t xml:space="preserve">Blk must be </t>
    </r>
    <r>
      <rPr>
        <sz val="11"/>
        <color indexed="8"/>
        <rFont val="Calibri"/>
        <family val="2"/>
      </rPr>
      <t>≤ ½ MRL Std</t>
    </r>
  </si>
  <si>
    <r>
      <t xml:space="preserve">Reagent Blk must be </t>
    </r>
    <r>
      <rPr>
        <sz val="11"/>
        <color indexed="8"/>
        <rFont val="Calibri"/>
        <family val="2"/>
      </rPr>
      <t>≤ ½ MRL Std</t>
    </r>
  </si>
  <si>
    <t>Spectrophotometric Calibration Curve Worksheet</t>
  </si>
  <si>
    <t>NC WW/GW Cert #</t>
  </si>
  <si>
    <t>Corr. Coefficient R=</t>
  </si>
  <si>
    <t>Reagent Blk</t>
  </si>
  <si>
    <t>Method Blank</t>
  </si>
  <si>
    <t>ICV</t>
  </si>
  <si>
    <t>CCV</t>
  </si>
  <si>
    <t>Cal. Blank</t>
  </si>
  <si>
    <t>ICV/CCV Conc:</t>
  </si>
  <si>
    <t>Eff. Spk.Dup.</t>
  </si>
  <si>
    <t>Eff. Spk.</t>
  </si>
  <si>
    <t>N/A</t>
  </si>
  <si>
    <t>Pass/Fail</t>
  </si>
  <si>
    <t>Spike Conc. =</t>
  </si>
  <si>
    <t>RPD</t>
  </si>
  <si>
    <t xml:space="preserve">Facility:  </t>
  </si>
  <si>
    <t xml:space="preserve">Parameter: </t>
  </si>
  <si>
    <t xml:space="preserve">Reference Method:  </t>
  </si>
  <si>
    <r>
      <t>Std. Conc. 
(</t>
    </r>
    <r>
      <rPr>
        <sz val="11"/>
        <color indexed="10"/>
        <rFont val="Calibri"/>
        <family val="2"/>
      </rPr>
      <t>units</t>
    </r>
    <r>
      <rPr>
        <sz val="11"/>
        <color theme="1"/>
        <rFont val="Calibri"/>
        <family val="2"/>
        <scheme val="minor"/>
      </rPr>
      <t>)</t>
    </r>
  </si>
  <si>
    <r>
      <t>Back-Calculated Conc.(X)
(</t>
    </r>
    <r>
      <rPr>
        <sz val="11"/>
        <color indexed="10"/>
        <rFont val="Calibri"/>
        <family val="2"/>
      </rPr>
      <t>units</t>
    </r>
    <r>
      <rPr>
        <sz val="11"/>
        <color theme="1"/>
        <rFont val="Calibri"/>
        <family val="2"/>
        <scheme val="minor"/>
      </rPr>
      <t>)</t>
    </r>
  </si>
  <si>
    <r>
      <t>2nd Source Std Conc (</t>
    </r>
    <r>
      <rPr>
        <sz val="11"/>
        <color indexed="10"/>
        <rFont val="Calibri"/>
        <family val="2"/>
      </rPr>
      <t>units</t>
    </r>
    <r>
      <rPr>
        <sz val="11"/>
        <color theme="1"/>
        <rFont val="Calibri"/>
        <family val="2"/>
        <scheme val="minor"/>
      </rPr>
      <t>) =</t>
    </r>
  </si>
  <si>
    <r>
      <t>(</t>
    </r>
    <r>
      <rPr>
        <sz val="11"/>
        <color indexed="10"/>
        <rFont val="Calibri"/>
        <family val="2"/>
      </rPr>
      <t>units</t>
    </r>
    <r>
      <rPr>
        <sz val="11"/>
        <color theme="1"/>
        <rFont val="Calibri"/>
        <family val="2"/>
        <scheme val="minor"/>
      </rPr>
      <t>)</t>
    </r>
  </si>
  <si>
    <r>
      <rPr>
        <sz val="11"/>
        <rFont val="Calibri"/>
        <family val="2"/>
      </rPr>
      <t>(</t>
    </r>
    <r>
      <rPr>
        <sz val="11"/>
        <color indexed="10"/>
        <rFont val="Calibri"/>
        <family val="2"/>
      </rPr>
      <t>units</t>
    </r>
    <r>
      <rPr>
        <sz val="11"/>
        <rFont val="Calibri"/>
        <family val="2"/>
      </rPr>
      <t>)</t>
    </r>
  </si>
  <si>
    <r>
      <t>Calculated Conc.
(</t>
    </r>
    <r>
      <rPr>
        <sz val="11"/>
        <color indexed="10"/>
        <rFont val="Calibri"/>
        <family val="2"/>
      </rPr>
      <t>units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</si>
</sst>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164" fontId="0" fillId="0" borderId="16" xfId="0" applyNumberForma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center" vertical="center"/>
    </xf>
    <xf numFmtId="2" fontId="0" fillId="0" borderId="6" xfId="0" applyNumberFormat="1" applyBorder="1" applyAlignment="1" applyProtection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13" xfId="0" applyNumberFormat="1" applyBorder="1" applyAlignment="1" applyProtection="1">
      <alignment horizontal="center" vertical="center"/>
    </xf>
    <xf numFmtId="1" fontId="0" fillId="0" borderId="15" xfId="0" applyNumberFormat="1" applyBorder="1" applyAlignment="1" applyProtection="1">
      <alignment horizontal="center" vertical="center"/>
    </xf>
    <xf numFmtId="1" fontId="0" fillId="0" borderId="6" xfId="0" applyNumberFormat="1" applyBorder="1" applyAlignment="1" applyProtection="1">
      <alignment horizontal="center" vertical="center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2" fontId="0" fillId="3" borderId="30" xfId="0" applyNumberFormat="1" applyFill="1" applyBorder="1" applyAlignment="1" applyProtection="1">
      <alignment horizontal="center" vertical="center"/>
      <protection locked="0"/>
    </xf>
    <xf numFmtId="2" fontId="0" fillId="3" borderId="31" xfId="0" applyNumberFormat="1" applyFill="1" applyBorder="1" applyAlignment="1" applyProtection="1">
      <alignment horizontal="center" vertical="center"/>
      <protection locked="0"/>
    </xf>
    <xf numFmtId="2" fontId="0" fillId="3" borderId="32" xfId="0" applyNumberFormat="1" applyFill="1" applyBorder="1" applyAlignment="1" applyProtection="1">
      <alignment horizontal="center" vertical="center"/>
      <protection locked="0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2" fontId="0" fillId="0" borderId="18" xfId="0" applyNumberFormat="1" applyBorder="1" applyAlignment="1">
      <alignment horizontal="center" vertical="center"/>
    </xf>
    <xf numFmtId="0" fontId="0" fillId="0" borderId="27" xfId="0" applyBorder="1" applyAlignment="1" applyProtection="1">
      <alignment horizontal="right" vertical="center"/>
    </xf>
    <xf numFmtId="0" fontId="0" fillId="0" borderId="34" xfId="0" applyBorder="1" applyAlignment="1" applyProtection="1">
      <alignment horizontal="right" vertical="center"/>
    </xf>
    <xf numFmtId="0" fontId="0" fillId="0" borderId="5" xfId="0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="120" zoomScaleNormal="120" workbookViewId="0">
      <selection activeCell="A8" sqref="A8"/>
    </sheetView>
  </sheetViews>
  <sheetFormatPr defaultColWidth="8.85546875" defaultRowHeight="15" x14ac:dyDescent="0.25"/>
  <cols>
    <col min="1" max="1" width="14.28515625" style="1" customWidth="1"/>
    <col min="2" max="2" width="9.28515625" style="1" customWidth="1"/>
    <col min="3" max="3" width="9.140625" style="1" customWidth="1"/>
    <col min="4" max="4" width="10" style="1" bestFit="1" customWidth="1"/>
    <col min="5" max="5" width="10.7109375" style="1" customWidth="1"/>
    <col min="6" max="6" width="11.28515625" style="1" customWidth="1"/>
    <col min="7" max="7" width="15" style="1" customWidth="1"/>
    <col min="8" max="9" width="8.85546875" style="1"/>
    <col min="10" max="12" width="0" style="1" hidden="1" customWidth="1"/>
    <col min="13" max="16384" width="8.85546875" style="1"/>
  </cols>
  <sheetData>
    <row r="1" spans="1:9" ht="23.25" x14ac:dyDescent="0.25">
      <c r="A1" s="94" t="s">
        <v>13</v>
      </c>
      <c r="B1" s="94"/>
      <c r="C1" s="94"/>
      <c r="D1" s="94"/>
      <c r="E1" s="94"/>
      <c r="F1" s="94"/>
      <c r="G1" s="94"/>
    </row>
    <row r="2" spans="1:9" s="10" customFormat="1" x14ac:dyDescent="0.25">
      <c r="A2" s="93"/>
      <c r="B2" s="93"/>
      <c r="C2" s="93"/>
      <c r="D2" s="93"/>
      <c r="E2" s="93"/>
      <c r="F2" s="93"/>
      <c r="G2" s="93"/>
    </row>
    <row r="3" spans="1:9" ht="15.75" thickBot="1" x14ac:dyDescent="0.3">
      <c r="A3" s="13"/>
    </row>
    <row r="4" spans="1:9" ht="16.5" thickTop="1" thickBot="1" x14ac:dyDescent="0.3">
      <c r="A4" s="97" t="s">
        <v>28</v>
      </c>
      <c r="B4" s="98"/>
      <c r="C4" s="98"/>
      <c r="D4" s="99"/>
      <c r="E4" s="95" t="s">
        <v>14</v>
      </c>
      <c r="F4" s="96"/>
      <c r="G4" s="78"/>
    </row>
    <row r="5" spans="1:9" s="12" customFormat="1" ht="16.5" thickTop="1" thickBot="1" x14ac:dyDescent="0.3">
      <c r="A5" s="97" t="s">
        <v>9</v>
      </c>
      <c r="B5" s="98"/>
      <c r="C5" s="98"/>
      <c r="D5" s="98"/>
      <c r="E5" s="98"/>
      <c r="F5" s="98"/>
      <c r="G5" s="99"/>
    </row>
    <row r="6" spans="1:9" s="12" customFormat="1" ht="16.5" thickTop="1" thickBot="1" x14ac:dyDescent="0.3">
      <c r="A6" s="97" t="s">
        <v>29</v>
      </c>
      <c r="B6" s="98"/>
      <c r="C6" s="99"/>
      <c r="D6" s="98" t="s">
        <v>30</v>
      </c>
      <c r="E6" s="98"/>
      <c r="F6" s="98"/>
      <c r="G6" s="99"/>
    </row>
    <row r="7" spans="1:9" ht="16.5" thickTop="1" thickBot="1" x14ac:dyDescent="0.3">
      <c r="A7" s="102" t="s">
        <v>7</v>
      </c>
      <c r="B7" s="100"/>
      <c r="C7" s="79"/>
      <c r="D7" s="100" t="s">
        <v>8</v>
      </c>
      <c r="E7" s="100"/>
      <c r="F7" s="100"/>
      <c r="G7" s="101"/>
    </row>
    <row r="8" spans="1:9" ht="61.5" thickTop="1" thickBot="1" x14ac:dyDescent="0.3">
      <c r="A8" s="80" t="s">
        <v>31</v>
      </c>
      <c r="B8" s="83"/>
      <c r="C8" s="84" t="s">
        <v>10</v>
      </c>
      <c r="D8" s="81" t="s">
        <v>32</v>
      </c>
      <c r="E8" s="84" t="s">
        <v>0</v>
      </c>
      <c r="F8" s="84" t="s">
        <v>1</v>
      </c>
      <c r="G8" s="84" t="s">
        <v>2</v>
      </c>
      <c r="H8" s="82"/>
      <c r="I8" s="2"/>
    </row>
    <row r="9" spans="1:9" ht="15.75" thickTop="1" x14ac:dyDescent="0.25">
      <c r="A9" s="66"/>
      <c r="B9" s="47"/>
      <c r="C9" s="71"/>
      <c r="D9" s="59" t="e">
        <f t="shared" ref="D9:D14" si="0">(C9-$F$9)/$G$9</f>
        <v>#DIV/0!</v>
      </c>
      <c r="E9" s="63" t="e">
        <f t="shared" ref="E9:E14" si="1">100*D9/A9</f>
        <v>#DIV/0!</v>
      </c>
      <c r="F9" s="28" t="e">
        <f>INTERCEPT(C9:C13,A9:A13)</f>
        <v>#DIV/0!</v>
      </c>
      <c r="G9" s="28" t="e">
        <f>SLOPE(C9:C13,A9:A13)</f>
        <v>#DIV/0!</v>
      </c>
      <c r="H9" s="29"/>
    </row>
    <row r="10" spans="1:9" x14ac:dyDescent="0.25">
      <c r="A10" s="67"/>
      <c r="B10" s="48"/>
      <c r="C10" s="72"/>
      <c r="D10" s="59" t="e">
        <f t="shared" si="0"/>
        <v>#DIV/0!</v>
      </c>
      <c r="E10" s="63" t="e">
        <f t="shared" si="1"/>
        <v>#DIV/0!</v>
      </c>
      <c r="F10" s="30"/>
      <c r="G10" s="30" t="s">
        <v>3</v>
      </c>
      <c r="H10" s="32"/>
    </row>
    <row r="11" spans="1:9" x14ac:dyDescent="0.25">
      <c r="A11" s="68"/>
      <c r="B11" s="48"/>
      <c r="C11" s="72"/>
      <c r="D11" s="59" t="e">
        <f t="shared" si="0"/>
        <v>#DIV/0!</v>
      </c>
      <c r="E11" s="63" t="e">
        <f t="shared" si="1"/>
        <v>#DIV/0!</v>
      </c>
      <c r="F11" s="57"/>
      <c r="G11" s="58"/>
      <c r="H11" s="31"/>
    </row>
    <row r="12" spans="1:9" x14ac:dyDescent="0.25">
      <c r="A12" s="68"/>
      <c r="B12" s="48"/>
      <c r="C12" s="72"/>
      <c r="D12" s="59" t="e">
        <f t="shared" si="0"/>
        <v>#DIV/0!</v>
      </c>
      <c r="E12" s="64" t="e">
        <f t="shared" si="1"/>
        <v>#DIV/0!</v>
      </c>
      <c r="F12" s="104" t="s">
        <v>15</v>
      </c>
      <c r="G12" s="105"/>
      <c r="H12" s="49" t="e">
        <f>CORREL(A9:A14,C9:C14)</f>
        <v>#DIV/0!</v>
      </c>
    </row>
    <row r="13" spans="1:9" x14ac:dyDescent="0.25">
      <c r="A13" s="69"/>
      <c r="B13" s="48"/>
      <c r="C13" s="73"/>
      <c r="D13" s="59" t="e">
        <f t="shared" si="0"/>
        <v>#DIV/0!</v>
      </c>
      <c r="E13" s="63" t="e">
        <f t="shared" si="1"/>
        <v>#DIV/0!</v>
      </c>
      <c r="F13" s="54"/>
      <c r="G13" s="55"/>
      <c r="H13" s="56"/>
    </row>
    <row r="14" spans="1:9" s="12" customFormat="1" ht="15.75" thickBot="1" x14ac:dyDescent="0.3">
      <c r="A14" s="70"/>
      <c r="B14" s="48"/>
      <c r="C14" s="74"/>
      <c r="D14" s="60" t="e">
        <f t="shared" si="0"/>
        <v>#DIV/0!</v>
      </c>
      <c r="E14" s="65" t="e">
        <f t="shared" si="1"/>
        <v>#DIV/0!</v>
      </c>
      <c r="F14" s="36"/>
      <c r="G14" s="36"/>
      <c r="H14" s="37"/>
    </row>
    <row r="15" spans="1:9" ht="16.5" thickTop="1" thickBot="1" x14ac:dyDescent="0.3">
      <c r="A15" s="25"/>
      <c r="B15" s="3"/>
      <c r="C15" s="26"/>
      <c r="D15" s="45"/>
      <c r="E15" s="45"/>
      <c r="F15" s="45"/>
      <c r="G15" s="45"/>
      <c r="H15" s="46"/>
    </row>
    <row r="16" spans="1:9" ht="20.25" thickTop="1" thickBot="1" x14ac:dyDescent="0.3">
      <c r="A16" s="85" t="s">
        <v>16</v>
      </c>
      <c r="B16" s="86"/>
      <c r="C16" s="87"/>
      <c r="D16" s="59" t="e">
        <f>(C16-$F$9)/$G$9</f>
        <v>#DIV/0!</v>
      </c>
      <c r="E16" s="33" t="e">
        <f>IF(D16&gt;($A$9*0.5),"FAIL","PASS")</f>
        <v>#DIV/0!</v>
      </c>
      <c r="F16" s="34" t="s">
        <v>11</v>
      </c>
      <c r="G16" s="35"/>
      <c r="H16" s="29"/>
    </row>
    <row r="17" spans="1:12" ht="31.5" thickTop="1" thickBot="1" x14ac:dyDescent="0.3">
      <c r="A17" s="88" t="s">
        <v>33</v>
      </c>
      <c r="B17" s="75"/>
      <c r="C17" s="9"/>
      <c r="D17" s="60" t="e">
        <f>(C17-$F$9)/$G$9</f>
        <v>#DIV/0!</v>
      </c>
      <c r="E17" s="65" t="e">
        <f>100*D17/B17</f>
        <v>#DIV/0!</v>
      </c>
      <c r="F17" s="36"/>
      <c r="G17" s="36"/>
      <c r="H17" s="37"/>
    </row>
    <row r="18" spans="1:12" ht="16.5" thickTop="1" thickBot="1" x14ac:dyDescent="0.3">
      <c r="A18" s="25"/>
      <c r="B18" s="26"/>
      <c r="C18" s="26"/>
      <c r="D18" s="26"/>
      <c r="E18" s="26"/>
      <c r="F18" s="26"/>
      <c r="G18" s="91"/>
      <c r="H18" s="92"/>
    </row>
    <row r="19" spans="1:12" ht="60.75" customHeight="1" thickTop="1" thickBot="1" x14ac:dyDescent="0.3">
      <c r="A19" s="18" t="s">
        <v>5</v>
      </c>
      <c r="B19" s="24" t="s">
        <v>4</v>
      </c>
      <c r="C19" s="106" t="s">
        <v>36</v>
      </c>
      <c r="D19" s="106"/>
      <c r="E19" s="7" t="s">
        <v>0</v>
      </c>
      <c r="F19" s="4" t="s">
        <v>25</v>
      </c>
      <c r="G19" s="4" t="s">
        <v>27</v>
      </c>
      <c r="H19" s="17" t="s">
        <v>25</v>
      </c>
    </row>
    <row r="20" spans="1:12" ht="16.5" thickTop="1" thickBot="1" x14ac:dyDescent="0.3">
      <c r="A20" s="9" t="s">
        <v>18</v>
      </c>
      <c r="B20" s="75"/>
      <c r="C20" s="103" t="e">
        <f>(B20-$F$9)/$G$9</f>
        <v>#DIV/0!</v>
      </c>
      <c r="D20" s="103"/>
      <c r="E20" s="61" t="e">
        <f>C20/$B$29*100</f>
        <v>#DIV/0!</v>
      </c>
      <c r="F20" s="107" t="e">
        <f>IF(AND(E20&gt;=90,E20&lt;=110),"PASSED","FAILED")</f>
        <v>#DIV/0!</v>
      </c>
      <c r="G20" s="39" t="s">
        <v>24</v>
      </c>
      <c r="H20" s="5" t="s">
        <v>24</v>
      </c>
    </row>
    <row r="21" spans="1:12" ht="16.5" thickTop="1" thickBot="1" x14ac:dyDescent="0.3">
      <c r="A21" s="22" t="s">
        <v>20</v>
      </c>
      <c r="B21" s="76"/>
      <c r="C21" s="103" t="e">
        <f t="shared" ref="C21:C27" si="2">(B21-$F$9)/$G$9</f>
        <v>#DIV/0!</v>
      </c>
      <c r="D21" s="103"/>
      <c r="E21" s="39" t="s">
        <v>24</v>
      </c>
      <c r="F21" s="51" t="e">
        <f>IF(C21&gt;(0.5*$A$9),"FAILED","PASSED")</f>
        <v>#DIV/0!</v>
      </c>
      <c r="G21" s="18" t="s">
        <v>24</v>
      </c>
      <c r="H21" s="5" t="s">
        <v>24</v>
      </c>
    </row>
    <row r="22" spans="1:12" ht="16.5" thickTop="1" thickBot="1" x14ac:dyDescent="0.3">
      <c r="A22" s="22" t="s">
        <v>17</v>
      </c>
      <c r="B22" s="76"/>
      <c r="C22" s="103" t="e">
        <f t="shared" si="2"/>
        <v>#DIV/0!</v>
      </c>
      <c r="D22" s="103"/>
      <c r="E22" s="39" t="s">
        <v>24</v>
      </c>
      <c r="F22" s="51" t="e">
        <f>IF(C22&gt;(0.5*$A$9),"FAILED","PASSED")</f>
        <v>#DIV/0!</v>
      </c>
      <c r="G22" s="18" t="s">
        <v>24</v>
      </c>
      <c r="H22" s="5" t="s">
        <v>24</v>
      </c>
    </row>
    <row r="23" spans="1:12" ht="16.5" thickTop="1" thickBot="1" x14ac:dyDescent="0.3">
      <c r="A23" s="9" t="s">
        <v>6</v>
      </c>
      <c r="B23" s="75"/>
      <c r="C23" s="103" t="e">
        <f t="shared" si="2"/>
        <v>#DIV/0!</v>
      </c>
      <c r="D23" s="103"/>
      <c r="E23" s="39" t="s">
        <v>24</v>
      </c>
      <c r="F23" s="42" t="s">
        <v>24</v>
      </c>
      <c r="G23" s="18" t="s">
        <v>24</v>
      </c>
      <c r="H23" s="5" t="s">
        <v>24</v>
      </c>
    </row>
    <row r="24" spans="1:12" ht="16.5" thickTop="1" thickBot="1" x14ac:dyDescent="0.3">
      <c r="A24" s="9" t="s">
        <v>23</v>
      </c>
      <c r="B24" s="75"/>
      <c r="C24" s="103" t="e">
        <f t="shared" si="2"/>
        <v>#DIV/0!</v>
      </c>
      <c r="D24" s="103"/>
      <c r="E24" s="61" t="e">
        <f>(C24-C23)/$B$31*100</f>
        <v>#DIV/0!</v>
      </c>
      <c r="F24" s="108" t="e">
        <f>IF(AND(E24&gt;=70,E24&lt;=130),"PASSED","FAILED")</f>
        <v>#DIV/0!</v>
      </c>
      <c r="G24" s="18" t="s">
        <v>24</v>
      </c>
      <c r="H24" s="5" t="s">
        <v>24</v>
      </c>
    </row>
    <row r="25" spans="1:12" s="12" customFormat="1" ht="16.5" thickTop="1" thickBot="1" x14ac:dyDescent="0.3">
      <c r="A25" s="9" t="s">
        <v>22</v>
      </c>
      <c r="B25" s="75"/>
      <c r="C25" s="103" t="e">
        <f t="shared" si="2"/>
        <v>#DIV/0!</v>
      </c>
      <c r="D25" s="103"/>
      <c r="E25" s="61" t="e">
        <f>(C25-C23)/$B$31*100</f>
        <v>#DIV/0!</v>
      </c>
      <c r="F25" s="108" t="e">
        <f>IF(AND(E25&gt;=70,E25&lt;=130),"PASSED","FAILED")</f>
        <v>#DIV/0!</v>
      </c>
      <c r="G25" s="62" t="e">
        <f>((ABS(E25-E24))/((E25+E24)/2)/2)*100</f>
        <v>#DIV/0!</v>
      </c>
      <c r="H25" s="109" t="e">
        <f>IF(G25&lt;=20,"PASSED","FAILED")</f>
        <v>#DIV/0!</v>
      </c>
    </row>
    <row r="26" spans="1:12" s="12" customFormat="1" ht="16.5" thickTop="1" thickBot="1" x14ac:dyDescent="0.3">
      <c r="A26" s="9" t="s">
        <v>19</v>
      </c>
      <c r="B26" s="75"/>
      <c r="C26" s="103" t="e">
        <f t="shared" si="2"/>
        <v>#DIV/0!</v>
      </c>
      <c r="D26" s="103"/>
      <c r="E26" s="62" t="e">
        <f>C26/$B$29*100</f>
        <v>#DIV/0!</v>
      </c>
      <c r="F26" s="108" t="e">
        <f>IF(AND(E26&gt;=90,E26&lt;=110),"PASSED","FAILED")</f>
        <v>#DIV/0!</v>
      </c>
      <c r="G26" s="18" t="s">
        <v>24</v>
      </c>
      <c r="H26" s="5" t="s">
        <v>24</v>
      </c>
    </row>
    <row r="27" spans="1:12" ht="16.5" thickTop="1" thickBot="1" x14ac:dyDescent="0.3">
      <c r="A27" s="23" t="s">
        <v>20</v>
      </c>
      <c r="B27" s="76"/>
      <c r="C27" s="103" t="e">
        <f t="shared" si="2"/>
        <v>#DIV/0!</v>
      </c>
      <c r="D27" s="103"/>
      <c r="E27" s="18" t="s">
        <v>24</v>
      </c>
      <c r="F27" s="51" t="e">
        <f>IF(C27&gt;(0.5*$A$9),"FAILED","PASSED")</f>
        <v>#DIV/0!</v>
      </c>
      <c r="G27" s="18" t="s">
        <v>24</v>
      </c>
      <c r="H27" s="5" t="s">
        <v>24</v>
      </c>
      <c r="J27" s="11" t="str">
        <f>IF(B29&lt;49.999999,"&lt;50",IF(B29&gt;49.999999,"&gt;50","&lt;50"))</f>
        <v>&lt;50</v>
      </c>
      <c r="K27" s="11" t="str">
        <f>IF(E29&lt;74.5,"FAILED",IF(E29&gt;125.4,"FAILED","PASSED"))</f>
        <v>FAILED</v>
      </c>
      <c r="L27" s="11" t="str">
        <f>IF(E29&lt;89.5,"FAILED",IF(E29&gt;110.4,"FAILED","PASSED"))</f>
        <v>FAILED</v>
      </c>
    </row>
    <row r="28" spans="1:12" ht="16.5" thickTop="1" thickBot="1" x14ac:dyDescent="0.3">
      <c r="A28" s="8"/>
      <c r="B28" s="9"/>
      <c r="C28" s="38"/>
      <c r="D28" s="50"/>
      <c r="E28" s="4"/>
      <c r="F28" s="27"/>
      <c r="G28" s="4"/>
      <c r="H28" s="5"/>
    </row>
    <row r="29" spans="1:12" ht="20.25" thickTop="1" thickBot="1" x14ac:dyDescent="0.3">
      <c r="A29" s="40" t="s">
        <v>21</v>
      </c>
      <c r="B29" s="76"/>
      <c r="C29" s="89" t="s">
        <v>34</v>
      </c>
      <c r="D29" s="16"/>
      <c r="E29" s="41"/>
      <c r="F29" s="42"/>
      <c r="G29" s="43"/>
      <c r="H29" s="17"/>
    </row>
    <row r="30" spans="1:12" ht="20.25" thickTop="1" thickBot="1" x14ac:dyDescent="0.3">
      <c r="A30" s="19" t="s">
        <v>12</v>
      </c>
      <c r="B30" s="14"/>
      <c r="C30" s="14"/>
      <c r="D30" s="14"/>
      <c r="E30" s="20"/>
      <c r="F30" s="14"/>
      <c r="G30" s="21"/>
      <c r="H30" s="6"/>
    </row>
    <row r="31" spans="1:12" ht="20.25" thickTop="1" thickBot="1" x14ac:dyDescent="0.3">
      <c r="A31" s="15" t="s">
        <v>26</v>
      </c>
      <c r="B31" s="77"/>
      <c r="C31" s="90" t="s">
        <v>35</v>
      </c>
      <c r="D31" s="16"/>
      <c r="E31" s="16"/>
      <c r="F31" s="16"/>
      <c r="G31" s="44"/>
      <c r="H31" s="17"/>
    </row>
    <row r="32" spans="1:12" ht="15.75" thickTop="1" x14ac:dyDescent="0.25">
      <c r="A32" s="53"/>
      <c r="B32" s="52"/>
      <c r="C32" s="52"/>
      <c r="D32" s="52"/>
      <c r="E32" s="52"/>
      <c r="F32" s="52"/>
      <c r="G32" s="52"/>
      <c r="H32" s="50"/>
    </row>
    <row r="33" spans="1:8" x14ac:dyDescent="0.25">
      <c r="A33" s="52"/>
      <c r="B33" s="52"/>
      <c r="C33" s="52"/>
      <c r="D33" s="52"/>
      <c r="E33" s="52"/>
      <c r="F33" s="52"/>
      <c r="G33" s="52"/>
      <c r="H33" s="14"/>
    </row>
  </sheetData>
  <sheetProtection algorithmName="SHA-512" hashValue="kiZXQGtBx80PMWhFuk5FJGs4dJJ4p/nk3ILzlTVPVYqTjjGduTZE2qKyJdbK4x0aL+ZkFij8j2aJwtideGJ59Q==" saltValue="drIhaSOyxy9LaA7wMONt9A==" spinCount="100000" sheet="1" selectLockedCells="1"/>
  <mergeCells count="20">
    <mergeCell ref="C25:D25"/>
    <mergeCell ref="C24:D24"/>
    <mergeCell ref="C26:D26"/>
    <mergeCell ref="C27:D27"/>
    <mergeCell ref="F12:G12"/>
    <mergeCell ref="C19:D19"/>
    <mergeCell ref="C20:D20"/>
    <mergeCell ref="C21:D21"/>
    <mergeCell ref="C22:D22"/>
    <mergeCell ref="C23:D23"/>
    <mergeCell ref="G18:H18"/>
    <mergeCell ref="A2:G2"/>
    <mergeCell ref="A1:G1"/>
    <mergeCell ref="E4:F4"/>
    <mergeCell ref="A4:D4"/>
    <mergeCell ref="D7:G7"/>
    <mergeCell ref="A7:B7"/>
    <mergeCell ref="A6:C6"/>
    <mergeCell ref="D6:G6"/>
    <mergeCell ref="A5:G5"/>
  </mergeCells>
  <pageMargins left="0.95" right="0.2" top="0.75" bottom="0.75" header="0.3" footer="0.3"/>
  <pageSetup orientation="portrait" r:id="rId1"/>
  <ignoredErrors>
    <ignoredError sqref="F9:G9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lcf76f155ced4ddcb4097134ff3c332f xmlns="616aef02-9798-44e7-9ab4-6529c8fdfa36">
      <Terms xmlns="http://schemas.microsoft.com/office/infopath/2007/PartnerControls"/>
    </lcf76f155ced4ddcb4097134ff3c332f>
    <TaxCatchAll xmlns="97c26e27-a340-4306-98a7-c36055956ab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3BD5AA45C9314B85FF8458E0EE0789" ma:contentTypeVersion="16" ma:contentTypeDescription="Create a new document." ma:contentTypeScope="" ma:versionID="51980ef6cd0975cb1c5e76b62ba46071">
  <xsd:schema xmlns:xsd="http://www.w3.org/2001/XMLSchema" xmlns:xs="http://www.w3.org/2001/XMLSchema" xmlns:p="http://schemas.microsoft.com/office/2006/metadata/properties" xmlns:ns1="http://schemas.microsoft.com/sharepoint/v3" xmlns:ns2="97c26e27-a340-4306-98a7-c36055956ab5" xmlns:ns3="616aef02-9798-44e7-9ab4-6529c8fdfa36" targetNamespace="http://schemas.microsoft.com/office/2006/metadata/properties" ma:root="true" ma:fieldsID="ae9d46326780e43afe3c14cc3a3e8dd4" ns1:_="" ns2:_="" ns3:_="">
    <xsd:import namespace="http://schemas.microsoft.com/sharepoint/v3"/>
    <xsd:import namespace="97c26e27-a340-4306-98a7-c36055956ab5"/>
    <xsd:import namespace="616aef02-9798-44e7-9ab4-6529c8fdfa3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6e27-a340-4306-98a7-c36055956a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f73c194-363f-458d-8de6-5136007af2fc}" ma:internalName="TaxCatchAll" ma:showField="CatchAllData" ma:web="97c26e27-a340-4306-98a7-c36055956a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aef02-9798-44e7-9ab4-6529c8fdfa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8CC524-27B6-4B5A-87D4-BAE6F296A2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9A4B84-599C-4737-91FC-A92CCB34F3A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65945411-B29B-4BC7-810C-4763ED8911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T_Crawford</dc:creator>
  <cp:lastModifiedBy>Swanson, Beth</cp:lastModifiedBy>
  <cp:lastPrinted>2018-03-23T18:33:24Z</cp:lastPrinted>
  <dcterms:created xsi:type="dcterms:W3CDTF">2015-10-13T14:11:38Z</dcterms:created>
  <dcterms:modified xsi:type="dcterms:W3CDTF">2021-05-26T20:35:37Z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0x010100803BD5AA45C9314B85FF8458E0EE0789</vt:lpwstr>
  </property>
</Properties>
</file>