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0" yWindow="150" windowWidth="12255" windowHeight="3690" tabRatio="680" activeTab="2"/>
  </bookViews>
  <sheets>
    <sheet name="Use Sector Descriptions" sheetId="8" r:id="rId1"/>
    <sheet name="Population&amp;Demand Projections" sheetId="1" r:id="rId2"/>
    <sheet name="Supply Alternative 1" sheetId="2" r:id="rId3"/>
    <sheet name="Supply Alternative 2" sheetId="3" r:id="rId4"/>
    <sheet name="Supply Alternative 3" sheetId="4" r:id="rId5"/>
    <sheet name="Supply Alternative 4" sheetId="6" r:id="rId6"/>
    <sheet name="Supply Alternatives Summary" sheetId="7" r:id="rId7"/>
  </sheets>
  <definedNames>
    <definedName name="_xlnm.Print_Area" localSheetId="2">'Supply Alternative 1'!$A$1:$L$31</definedName>
    <definedName name="_xlnm.Print_Area" localSheetId="5">'Supply Alternative 4'!$A$1:$L$30</definedName>
    <definedName name="_xlnm.Print_Area" localSheetId="6">'Supply Alternatives Summary'!$A$3:$F$28</definedName>
    <definedName name="_xlnm.Print_Area" localSheetId="0">'Use Sector Descriptions'!$B$3:$D$26</definedName>
  </definedNames>
  <calcPr calcId="145621"/>
</workbook>
</file>

<file path=xl/calcChain.xml><?xml version="1.0" encoding="utf-8"?>
<calcChain xmlns="http://schemas.openxmlformats.org/spreadsheetml/2006/main">
  <c r="M85" i="1" l="1"/>
  <c r="L85" i="1"/>
  <c r="K85" i="1"/>
  <c r="J85" i="1"/>
  <c r="I85" i="1"/>
  <c r="H85" i="1"/>
  <c r="G85" i="1"/>
  <c r="F85" i="1"/>
  <c r="C85" i="1"/>
  <c r="D85" i="1"/>
  <c r="L17" i="6" l="1"/>
  <c r="K17" i="6"/>
  <c r="J17" i="6"/>
  <c r="I17" i="6"/>
  <c r="H17" i="6"/>
  <c r="G17" i="6"/>
  <c r="F17" i="6"/>
  <c r="E17" i="6"/>
  <c r="D17" i="6"/>
  <c r="C17" i="6"/>
  <c r="B17" i="6"/>
  <c r="A2" i="6"/>
  <c r="A1" i="6"/>
  <c r="L17" i="4"/>
  <c r="K17" i="4"/>
  <c r="J17" i="4"/>
  <c r="I17" i="4"/>
  <c r="H17" i="4"/>
  <c r="G17" i="4"/>
  <c r="F17" i="4"/>
  <c r="E17" i="4"/>
  <c r="D17" i="4"/>
  <c r="C17" i="4"/>
  <c r="B17" i="4"/>
  <c r="A2" i="4"/>
  <c r="A1" i="4"/>
  <c r="L17" i="3"/>
  <c r="K17" i="3"/>
  <c r="J17" i="3"/>
  <c r="I17" i="3"/>
  <c r="H17" i="3"/>
  <c r="G17" i="3"/>
  <c r="F17" i="3"/>
  <c r="E17" i="3"/>
  <c r="D17" i="3"/>
  <c r="C17" i="3"/>
  <c r="B17" i="3"/>
  <c r="A2" i="3"/>
  <c r="A1" i="3"/>
  <c r="A2" i="2"/>
  <c r="A1" i="2"/>
  <c r="B17" i="2"/>
  <c r="C17" i="2"/>
  <c r="D17" i="2"/>
  <c r="E17" i="2"/>
  <c r="F17" i="2"/>
  <c r="G17" i="2"/>
  <c r="H17" i="2"/>
  <c r="I17" i="2"/>
  <c r="J17" i="2"/>
  <c r="K17" i="2"/>
  <c r="L17" i="2"/>
  <c r="D28" i="1"/>
  <c r="C29" i="1" s="1"/>
  <c r="E28" i="1"/>
  <c r="F28" i="1"/>
  <c r="G28" i="1"/>
  <c r="H28" i="1"/>
  <c r="I28" i="1"/>
  <c r="J28" i="1"/>
  <c r="K28" i="1"/>
  <c r="L28" i="1"/>
  <c r="M28" i="1"/>
  <c r="N28" i="1"/>
  <c r="D39" i="1"/>
  <c r="E39" i="1"/>
  <c r="F39" i="1"/>
  <c r="G39" i="1"/>
  <c r="H39" i="1"/>
  <c r="I39" i="1"/>
  <c r="J39" i="1"/>
  <c r="K39" i="1"/>
  <c r="L39" i="1"/>
  <c r="M39" i="1"/>
  <c r="N39" i="1"/>
  <c r="E85" i="1"/>
  <c r="C30" i="1" l="1"/>
  <c r="M31" i="1"/>
  <c r="E31" i="1"/>
  <c r="K29" i="1"/>
  <c r="K31" i="1" s="1"/>
  <c r="G31" i="1"/>
  <c r="N31" i="1"/>
  <c r="J31" i="1"/>
  <c r="H31" i="1"/>
  <c r="I31" i="1"/>
  <c r="D31" i="1"/>
  <c r="D40" i="1" l="1"/>
  <c r="C86" i="1"/>
  <c r="C95" i="1" s="1"/>
  <c r="C96" i="1" s="1"/>
  <c r="K40" i="1"/>
  <c r="J86" i="1"/>
  <c r="M40" i="1"/>
  <c r="L86" i="1"/>
  <c r="I40" i="1"/>
  <c r="H86" i="1"/>
  <c r="G40" i="1"/>
  <c r="F86" i="1"/>
  <c r="N40" i="1"/>
  <c r="M86" i="1"/>
  <c r="J40" i="1"/>
  <c r="I86" i="1"/>
  <c r="H40" i="1"/>
  <c r="G86" i="1"/>
  <c r="E40" i="1"/>
  <c r="D86" i="1"/>
  <c r="L31" i="1"/>
  <c r="F31" i="1"/>
  <c r="B7" i="6" l="1"/>
  <c r="B11" i="6" s="1"/>
  <c r="B7" i="2"/>
  <c r="B11" i="2" s="1"/>
  <c r="B7" i="3"/>
  <c r="B11" i="3" s="1"/>
  <c r="B7" i="4"/>
  <c r="B11" i="4" s="1"/>
  <c r="J95" i="1"/>
  <c r="J96" i="1" s="1"/>
  <c r="J89" i="1"/>
  <c r="J90" i="1" s="1"/>
  <c r="L95" i="1"/>
  <c r="L96" i="1" s="1"/>
  <c r="L89" i="1"/>
  <c r="L90" i="1" s="1"/>
  <c r="H95" i="1"/>
  <c r="H96" i="1" s="1"/>
  <c r="H89" i="1"/>
  <c r="H90" i="1" s="1"/>
  <c r="F95" i="1"/>
  <c r="F96" i="1" s="1"/>
  <c r="F89" i="1"/>
  <c r="F90" i="1" s="1"/>
  <c r="M95" i="1"/>
  <c r="M96" i="1" s="1"/>
  <c r="M89" i="1"/>
  <c r="M90" i="1" s="1"/>
  <c r="L40" i="1"/>
  <c r="K86" i="1"/>
  <c r="I89" i="1"/>
  <c r="I90" i="1" s="1"/>
  <c r="I95" i="1"/>
  <c r="I96" i="1" s="1"/>
  <c r="G89" i="1"/>
  <c r="G90" i="1" s="1"/>
  <c r="G95" i="1"/>
  <c r="G96" i="1" s="1"/>
  <c r="F40" i="1"/>
  <c r="E86" i="1"/>
  <c r="D95" i="1"/>
  <c r="D96" i="1" s="1"/>
  <c r="D89" i="1"/>
  <c r="D90" i="1" s="1"/>
  <c r="I7" i="3" l="1"/>
  <c r="I11" i="3" s="1"/>
  <c r="I7" i="2"/>
  <c r="I11" i="2" s="1"/>
  <c r="I7" i="6"/>
  <c r="I11" i="6" s="1"/>
  <c r="I7" i="4"/>
  <c r="I11" i="4" s="1"/>
  <c r="K7" i="2"/>
  <c r="K11" i="2" s="1"/>
  <c r="K7" i="3"/>
  <c r="K11" i="3" s="1"/>
  <c r="K7" i="4"/>
  <c r="K11" i="4" s="1"/>
  <c r="K7" i="6"/>
  <c r="K11" i="6" s="1"/>
  <c r="G7" i="4"/>
  <c r="G11" i="4" s="1"/>
  <c r="G7" i="6"/>
  <c r="G11" i="6" s="1"/>
  <c r="G7" i="2"/>
  <c r="G11" i="2" s="1"/>
  <c r="G7" i="3"/>
  <c r="G11" i="3" s="1"/>
  <c r="E7" i="2"/>
  <c r="E11" i="2" s="1"/>
  <c r="E7" i="6"/>
  <c r="E11" i="6" s="1"/>
  <c r="E7" i="3"/>
  <c r="E11" i="3" s="1"/>
  <c r="E7" i="4"/>
  <c r="E11" i="4" s="1"/>
  <c r="L7" i="4"/>
  <c r="L11" i="4" s="1"/>
  <c r="L7" i="2"/>
  <c r="L11" i="2" s="1"/>
  <c r="L7" i="6"/>
  <c r="L11" i="6" s="1"/>
  <c r="L7" i="3"/>
  <c r="L11" i="3" s="1"/>
  <c r="K95" i="1"/>
  <c r="K96" i="1" s="1"/>
  <c r="K89" i="1"/>
  <c r="K90" i="1" s="1"/>
  <c r="H7" i="3"/>
  <c r="H11" i="3" s="1"/>
  <c r="H7" i="2"/>
  <c r="H11" i="2" s="1"/>
  <c r="H7" i="4"/>
  <c r="H11" i="4" s="1"/>
  <c r="H7" i="6"/>
  <c r="H11" i="6" s="1"/>
  <c r="F7" i="4"/>
  <c r="F11" i="4" s="1"/>
  <c r="F7" i="6"/>
  <c r="F11" i="6" s="1"/>
  <c r="F7" i="3"/>
  <c r="F11" i="3" s="1"/>
  <c r="F7" i="2"/>
  <c r="F11" i="2" s="1"/>
  <c r="E95" i="1"/>
  <c r="E96" i="1" s="1"/>
  <c r="E89" i="1"/>
  <c r="E90" i="1" s="1"/>
  <c r="C7" i="2"/>
  <c r="C11" i="2" s="1"/>
  <c r="C7" i="3"/>
  <c r="C11" i="3" s="1"/>
  <c r="C7" i="6"/>
  <c r="C11" i="6" s="1"/>
  <c r="C7" i="4"/>
  <c r="C11" i="4" s="1"/>
  <c r="J7" i="2" l="1"/>
  <c r="J11" i="2" s="1"/>
  <c r="J7" i="4"/>
  <c r="J11" i="4" s="1"/>
  <c r="J7" i="6"/>
  <c r="J11" i="6" s="1"/>
  <c r="J7" i="3"/>
  <c r="J11" i="3" s="1"/>
  <c r="D7" i="2"/>
  <c r="D11" i="2" s="1"/>
  <c r="D7" i="3"/>
  <c r="D11" i="3" s="1"/>
  <c r="D7" i="6"/>
  <c r="D11" i="6" s="1"/>
  <c r="D7" i="4"/>
  <c r="D11" i="4" s="1"/>
</calcChain>
</file>

<file path=xl/comments1.xml><?xml version="1.0" encoding="utf-8"?>
<comments xmlns="http://schemas.openxmlformats.org/spreadsheetml/2006/main">
  <authors>
    <author>Donald Rayno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Donald Rayno:</t>
        </r>
        <r>
          <rPr>
            <sz val="8"/>
            <color indexed="81"/>
            <rFont val="Tahoma"/>
            <family val="2"/>
          </rPr>
          <t xml:space="preserve">
The number in this cell is  calculated from the data entered for 2010.
If it is not appropriate to use this value for estimating this category in future years enter a recommended value in this cell. If this value is changed explain why in the application.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Donald Rayno:</t>
        </r>
        <r>
          <rPr>
            <sz val="8"/>
            <color indexed="81"/>
            <rFont val="Tahoma"/>
            <family val="2"/>
          </rPr>
          <t xml:space="preserve">
The number in this cell is  calculated from the data entered for 2010.
If it is not appropriate to use this value for estimating this category in future years enter a recommended value in this cell. If this value is changed explain why in the application.</t>
        </r>
      </text>
    </comment>
  </commentList>
</comments>
</file>

<file path=xl/sharedStrings.xml><?xml version="1.0" encoding="utf-8"?>
<sst xmlns="http://schemas.openxmlformats.org/spreadsheetml/2006/main" count="359" uniqueCount="203">
  <si>
    <t>(1) Residential</t>
  </si>
  <si>
    <t>(2) Commercial</t>
  </si>
  <si>
    <t>(3) Industrial</t>
  </si>
  <si>
    <t>(4) Institutional</t>
  </si>
  <si>
    <t xml:space="preserve">(7) Total Service Area Demand </t>
  </si>
  <si>
    <t xml:space="preserve">(5) Total Available Supply </t>
  </si>
  <si>
    <t>Available Supply , MGD</t>
  </si>
  <si>
    <t>(6) Service Area Demand</t>
  </si>
  <si>
    <t>(9) Total Average Daily Demand</t>
  </si>
  <si>
    <t>(10) Demand as Percent of Supply</t>
  </si>
  <si>
    <t>Additional Information for J.L. Allocation</t>
  </si>
  <si>
    <t>(12) Sales Under Existing Contracts</t>
  </si>
  <si>
    <t>(13) Expected Sales Under Future Contracts</t>
  </si>
  <si>
    <t>(14) Demand in Each Planning Period</t>
  </si>
  <si>
    <t>Source or Facility Name</t>
  </si>
  <si>
    <t>PWSID</t>
  </si>
  <si>
    <t>SW or GW</t>
  </si>
  <si>
    <t>Sub-Basin</t>
  </si>
  <si>
    <t xml:space="preserve">Wat Qual </t>
  </si>
  <si>
    <t>Classification</t>
  </si>
  <si>
    <t>Supply</t>
  </si>
  <si>
    <t>Development</t>
  </si>
  <si>
    <t>Time</t>
  </si>
  <si>
    <t xml:space="preserve">Year </t>
  </si>
  <si>
    <t>Online</t>
  </si>
  <si>
    <t>MGD</t>
  </si>
  <si>
    <t>Water Supplied to:</t>
  </si>
  <si>
    <t>Contract Amount and Duration</t>
  </si>
  <si>
    <t>System Name</t>
  </si>
  <si>
    <t>Year Begin</t>
  </si>
  <si>
    <t>Year End</t>
  </si>
  <si>
    <t>Pipe Size</t>
  </si>
  <si>
    <t>(inches)</t>
  </si>
  <si>
    <t>Regular or</t>
  </si>
  <si>
    <t>Emergency</t>
  </si>
  <si>
    <t>(label the alternative presented in this table)</t>
  </si>
  <si>
    <t>Available supply from project 2</t>
  </si>
  <si>
    <t>Available supply from project 3</t>
  </si>
  <si>
    <t>(8)     Amount NOT returned to Source Basin</t>
  </si>
  <si>
    <t>List details of the future supply options included in this alternative scenario</t>
  </si>
  <si>
    <t>Future Source</t>
  </si>
  <si>
    <t>Wat. Qual</t>
  </si>
  <si>
    <t>Additional</t>
  </si>
  <si>
    <t>Time (years)</t>
  </si>
  <si>
    <t>Year</t>
  </si>
  <si>
    <t>Applicant</t>
  </si>
  <si>
    <t>Date</t>
  </si>
  <si>
    <t>Basin</t>
  </si>
  <si>
    <t>GS 143-215.22G</t>
  </si>
  <si>
    <t>Sub-total</t>
  </si>
  <si>
    <t>Total Sales Contracts</t>
  </si>
  <si>
    <t>Sales Commitments</t>
  </si>
  <si>
    <t>Total System Demand</t>
  </si>
  <si>
    <t>Existing commitments for additional Future Sales (list buyer)</t>
  </si>
  <si>
    <t>Metered Irrigation</t>
  </si>
  <si>
    <t>Supply mgd</t>
  </si>
  <si>
    <t>Show all water volumes in millions of gallons per day</t>
  </si>
  <si>
    <r>
      <t xml:space="preserve">(5) System Processes                </t>
    </r>
    <r>
      <rPr>
        <b/>
        <sz val="11"/>
        <rFont val="Arial"/>
        <family val="2"/>
      </rPr>
      <t xml:space="preserve">% as Decimal </t>
    </r>
    <r>
      <rPr>
        <b/>
        <sz val="12"/>
        <rFont val="Arial"/>
        <family val="2"/>
      </rPr>
      <t xml:space="preserve">        </t>
    </r>
  </si>
  <si>
    <t>Indicate months of seasonal use</t>
  </si>
  <si>
    <t>Jan</t>
  </si>
  <si>
    <t>Feb</t>
  </si>
  <si>
    <t>Dec</t>
  </si>
  <si>
    <t>Nov</t>
  </si>
  <si>
    <t>Oct</t>
  </si>
  <si>
    <t>Sept</t>
  </si>
  <si>
    <t>Aug</t>
  </si>
  <si>
    <t>Jul</t>
  </si>
  <si>
    <t>June</t>
  </si>
  <si>
    <t>May</t>
  </si>
  <si>
    <t>Apr</t>
  </si>
  <si>
    <t>Mar</t>
  </si>
  <si>
    <r>
      <t xml:space="preserve">Existing Sales Contracts </t>
    </r>
    <r>
      <rPr>
        <b/>
        <sz val="10"/>
        <rFont val="Arial"/>
        <family val="2"/>
      </rPr>
      <t xml:space="preserve"> (list buyer and years covered by contract)</t>
    </r>
  </si>
  <si>
    <t>Projections</t>
  </si>
  <si>
    <t>Type of Population to be Served</t>
  </si>
  <si>
    <r>
      <t>Type of Use (</t>
    </r>
    <r>
      <rPr>
        <b/>
        <sz val="10"/>
        <rFont val="Arial"/>
        <family val="2"/>
      </rPr>
      <t>Average Daily Service Area Demand in Million Gallons per Day (MGD)  Do not include sales to other systems</t>
    </r>
    <r>
      <rPr>
        <b/>
        <sz val="12"/>
        <rFont val="Arial"/>
        <family val="2"/>
      </rPr>
      <t>)</t>
    </r>
  </si>
  <si>
    <t>Future Sales Contracts that have already been agreed to.</t>
  </si>
  <si>
    <t>Future Supplies  List all new supplies or facilities which were under development as of July 1, 2012</t>
  </si>
  <si>
    <t>Local Water Supply Plan  supplemental information  for Jordan Lake Allocation Application</t>
  </si>
  <si>
    <t xml:space="preserve"> Demand - Supply  Comparison  (Show all quantities in Million Gallons per Day )</t>
  </si>
  <si>
    <t>(1) Existing Surface Water Supply</t>
  </si>
  <si>
    <t>(2) Existing Ground Water Supply</t>
  </si>
  <si>
    <t xml:space="preserve">(3) Existing Purchase Contracts </t>
  </si>
  <si>
    <t xml:space="preserve">(4) Future Supplies                      </t>
  </si>
  <si>
    <t xml:space="preserve">(7) Existing Sales Contracts       </t>
  </si>
  <si>
    <t xml:space="preserve">(8) Contracts for Future Sales </t>
  </si>
  <si>
    <t>Expected</t>
  </si>
  <si>
    <t>Future Supply Alternative 1</t>
  </si>
  <si>
    <t>(1) Line (15) From Demand - Supply Comparison Table</t>
  </si>
  <si>
    <t>List the Components of each alternative scenario including the expected period when each component will come online.</t>
  </si>
  <si>
    <t>(2)                    Available supply from project 1</t>
  </si>
  <si>
    <t>(7)         Consumptive Use in Receiving Basin</t>
  </si>
  <si>
    <t>(6)              Total discharge to Receiving Basin</t>
  </si>
  <si>
    <t>(5)              Consumptive Use in Source Basin</t>
  </si>
  <si>
    <t>(4)                   Total discharge to Source Basin</t>
  </si>
  <si>
    <t>(3)               Supply Available for future needs</t>
  </si>
  <si>
    <t>Future Supply Alternative 4</t>
  </si>
  <si>
    <t>Future Supply Alternative 3</t>
  </si>
  <si>
    <t>Future Supply Alternative 2</t>
  </si>
  <si>
    <t>(15) Supply Deficit    (Demand minus Supply)</t>
  </si>
  <si>
    <t>Alternatives</t>
  </si>
  <si>
    <t>Summary Description</t>
  </si>
  <si>
    <t>Alternative 1</t>
  </si>
  <si>
    <t>Alternative 2</t>
  </si>
  <si>
    <t>Alternative 3</t>
  </si>
  <si>
    <t>Alternative 4</t>
  </si>
  <si>
    <t>Environmental Impacts</t>
  </si>
  <si>
    <t>Water Quality Classification</t>
  </si>
  <si>
    <t>Interbasin Transfer (MGD)</t>
  </si>
  <si>
    <t>Regional Partnerships</t>
  </si>
  <si>
    <t>Technical Complexity</t>
  </si>
  <si>
    <t>Institutional Complexity</t>
  </si>
  <si>
    <t>Political Complexity</t>
  </si>
  <si>
    <t>Public Benefits</t>
  </si>
  <si>
    <t>Consistency with local plans</t>
  </si>
  <si>
    <t>Total Cost ($ millions)</t>
  </si>
  <si>
    <t>Unit Cost ($/1000 gallons)</t>
  </si>
  <si>
    <t>Allocation Request (% of storage)</t>
  </si>
  <si>
    <t>Use Sector</t>
  </si>
  <si>
    <t>Use Sub-sector</t>
  </si>
  <si>
    <t>Description</t>
  </si>
  <si>
    <t>Residential</t>
  </si>
  <si>
    <t>Commercial</t>
  </si>
  <si>
    <t>Industrial</t>
  </si>
  <si>
    <t>Institutional</t>
  </si>
  <si>
    <t>Unique</t>
  </si>
  <si>
    <t>Insert more rows as needed</t>
  </si>
  <si>
    <t>Provide a description of the groups of customers included in each use sector or sub-sector</t>
  </si>
  <si>
    <t>Year-round population</t>
  </si>
  <si>
    <t>Seasonal Population (if applicable)</t>
  </si>
  <si>
    <t>Single Family Residential</t>
  </si>
  <si>
    <t>Multi-Family Residential</t>
  </si>
  <si>
    <t>Single Family Homes</t>
  </si>
  <si>
    <t>Townhomes, condominiums, apartments - may be separately metered or master metered</t>
  </si>
  <si>
    <t>UNC</t>
  </si>
  <si>
    <t>Offices and Retail</t>
  </si>
  <si>
    <t>Other Institutional</t>
  </si>
  <si>
    <t>UNC and UNC Hospital</t>
  </si>
  <si>
    <t>OWASA</t>
  </si>
  <si>
    <t>Emergency Sales Only</t>
  </si>
  <si>
    <t>Chatham County - North</t>
  </si>
  <si>
    <t>03-19-126</t>
  </si>
  <si>
    <t>City of Durham</t>
  </si>
  <si>
    <t>03-32-010</t>
  </si>
  <si>
    <t>Town of Cary</t>
  </si>
  <si>
    <t>03-92-020</t>
  </si>
  <si>
    <t>Town of Hillsborough</t>
  </si>
  <si>
    <t>03-68-015</t>
  </si>
  <si>
    <t>Jordan Lake</t>
  </si>
  <si>
    <t>SW</t>
  </si>
  <si>
    <t>Expand quarry storage  - shallow option</t>
  </si>
  <si>
    <t>Haw (2-1)</t>
  </si>
  <si>
    <t>WS-IV, NSW</t>
  </si>
  <si>
    <t>WS-II, HQW, NSW</t>
  </si>
  <si>
    <t>0*</t>
  </si>
  <si>
    <t>Expand Quarry - deep option</t>
  </si>
  <si>
    <t>Haw River</t>
  </si>
  <si>
    <t>Expand Quarry - shallow option</t>
  </si>
  <si>
    <t>Reclaimed Water</t>
  </si>
  <si>
    <t>N/A</t>
  </si>
  <si>
    <t>Jordan Lake/Shallow Quarry - OWASA maintains its 5 mgd Level 1 allocation from Jordan Lake and expands quarry (shallow option)</t>
  </si>
  <si>
    <t>5.0 (would relinquish after quarry online)</t>
  </si>
  <si>
    <t>5.0 (would relinquish after Haw intake or shallow quarry online)</t>
  </si>
  <si>
    <t>5.0 (would relinquish after shallow quarry online)</t>
  </si>
  <si>
    <t>Notes</t>
  </si>
  <si>
    <t>The Same</t>
  </si>
  <si>
    <t>Less Than</t>
  </si>
  <si>
    <t>More Than</t>
  </si>
  <si>
    <t>Yes - JLP</t>
  </si>
  <si>
    <t>No</t>
  </si>
  <si>
    <t>UNC only</t>
  </si>
  <si>
    <t>Complex</t>
  </si>
  <si>
    <t>Not Complex</t>
  </si>
  <si>
    <t>Very Complex</t>
  </si>
  <si>
    <t>Many</t>
  </si>
  <si>
    <t>None</t>
  </si>
  <si>
    <t>Few</t>
  </si>
  <si>
    <t>Yes</t>
  </si>
  <si>
    <t>Total Cost w/quarry ($ millions)</t>
  </si>
  <si>
    <t>Unit Cost w/quarry (million $/mgd)</t>
  </si>
  <si>
    <t>These totals do not include shallow quarry cost</t>
  </si>
  <si>
    <t>Churches, Schools, Government Facilities</t>
  </si>
  <si>
    <t>Non-Revenue</t>
  </si>
  <si>
    <t>WTP Process</t>
  </si>
  <si>
    <t>Other Non-Revenue</t>
  </si>
  <si>
    <r>
      <t xml:space="preserve">(6) Non-Revenue Water       </t>
    </r>
    <r>
      <rPr>
        <b/>
        <sz val="11"/>
        <rFont val="Arial"/>
        <family val="2"/>
      </rPr>
      <t xml:space="preserve"> % as Decimal </t>
    </r>
  </si>
  <si>
    <t>Water used by the WTP in the production of finished water that is discharged and never enters the distribution system</t>
  </si>
  <si>
    <t>Water used for maintenance of distribution system including flushing, fire flow testing, installing new connections; all onter non-revenue water, which is primarily leakage, theft, unnmetered use, meter error.</t>
  </si>
  <si>
    <t>* W. Intake would not be available until 2020</t>
  </si>
  <si>
    <t>*0.09 - 0.34 mgd depending on where lines go and number of customer requests for reclaimed water</t>
  </si>
  <si>
    <t>WS-V, NSW</t>
  </si>
  <si>
    <t>0.34*</t>
  </si>
  <si>
    <t>Alternative 1 (Jordan Lake Allocation)</t>
  </si>
  <si>
    <t>* Could access Jordan Lake now through mutual aid agreements so included in existing supply</t>
  </si>
  <si>
    <t>Relinquish Jordan Lake allocation after quarry online</t>
  </si>
  <si>
    <t xml:space="preserve">Jordan Lake - relinquish allocation </t>
  </si>
  <si>
    <t>Relinquish Jordan Lake allocation</t>
  </si>
  <si>
    <t>Deep Quarry - OWASA would expand its quarry reservoir and access the lower depths of the quarry and relinquish its Level 1 allocation after quarry online)</t>
  </si>
  <si>
    <t>Haw River/Expand Quarry (Shallow) - OWASA constructs a permanent intake on the Haw River and a pipeline from the Haw River to Cane Creek Reservoir; OWASA would also expand its quarry reservoir (shallow option).  OWASA relinquishes its Jordan Lake allocation after one of the new supplies is online.</t>
  </si>
  <si>
    <t>Expand Reclaimed Water System/Expand Quarry (Shallow) - OWASA extends reclaimed water to Highway 54 area and cogeneraiton plant and expands the quarry (shallow option).  After quarry online, OWASA relinquishes its Jordan Lake allocation.</t>
  </si>
  <si>
    <t>Total Supply from Alternative (MGD)</t>
  </si>
  <si>
    <t>Totals do not include temporary allocation from Jordan Lake for alternatives 2, 3, and 4</t>
  </si>
  <si>
    <t>7.1*</t>
  </si>
  <si>
    <t>* Includes existing Level I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</si>
</sst>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_);[Red]\(0.000\)"/>
    <numFmt numFmtId="165" formatCode="0.000"/>
    <numFmt numFmtId="166" formatCode="[$-409]d\-mmm\-yy;@"/>
    <numFmt numFmtId="167" formatCode="&quot;$&quot;#,##0.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rgb="FFFF0000"/>
      <name val="Arial"/>
      <family val="2"/>
    </font>
    <font>
      <sz val="9"/>
      <color rgb="FF0033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gray0625">
        <fgColor indexed="8"/>
        <bgColor indexed="41"/>
      </patternFill>
    </fill>
    <fill>
      <patternFill patternType="gray0625">
        <fgColor indexed="8"/>
        <b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0" xfId="0" applyFont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3" xfId="0" quotePrefix="1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2" fillId="3" borderId="15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/>
    <xf numFmtId="0" fontId="2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2" fillId="3" borderId="6" xfId="0" quotePrefix="1" applyFont="1" applyFill="1" applyBorder="1" applyAlignment="1">
      <alignment horizontal="center"/>
    </xf>
    <xf numFmtId="0" fontId="2" fillId="0" borderId="10" xfId="0" applyFont="1" applyBorder="1"/>
    <xf numFmtId="0" fontId="3" fillId="3" borderId="1" xfId="0" applyFont="1" applyFill="1" applyBorder="1"/>
    <xf numFmtId="0" fontId="2" fillId="3" borderId="15" xfId="0" applyFont="1" applyFill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4" borderId="4" xfId="0" applyFont="1" applyFill="1" applyBorder="1"/>
    <xf numFmtId="0" fontId="7" fillId="5" borderId="2" xfId="0" applyFont="1" applyFill="1" applyBorder="1"/>
    <xf numFmtId="0" fontId="8" fillId="5" borderId="5" xfId="0" applyFont="1" applyFill="1" applyBorder="1" applyAlignment="1">
      <alignment horizontal="center"/>
    </xf>
    <xf numFmtId="0" fontId="7" fillId="4" borderId="2" xfId="0" applyFont="1" applyFill="1" applyBorder="1"/>
    <xf numFmtId="0" fontId="7" fillId="5" borderId="6" xfId="0" quotePrefix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13" xfId="0" applyFont="1" applyFill="1" applyBorder="1" applyAlignment="1">
      <alignment horizontal="center"/>
    </xf>
    <xf numFmtId="0" fontId="7" fillId="2" borderId="2" xfId="0" applyFont="1" applyFill="1" applyBorder="1"/>
    <xf numFmtId="0" fontId="7" fillId="7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left"/>
    </xf>
    <xf numFmtId="0" fontId="7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/>
    </xf>
    <xf numFmtId="0" fontId="7" fillId="8" borderId="12" xfId="0" applyFont="1" applyFill="1" applyBorder="1"/>
    <xf numFmtId="164" fontId="7" fillId="9" borderId="2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6" xfId="0" quotePrefix="1" applyFont="1" applyFill="1" applyBorder="1" applyAlignment="1">
      <alignment horizontal="center"/>
    </xf>
    <xf numFmtId="0" fontId="7" fillId="3" borderId="3" xfId="0" quotePrefix="1" applyFont="1" applyFill="1" applyBorder="1" applyAlignment="1">
      <alignment horizontal="center"/>
    </xf>
    <xf numFmtId="0" fontId="7" fillId="2" borderId="1" xfId="0" applyFont="1" applyFill="1" applyBorder="1"/>
    <xf numFmtId="9" fontId="7" fillId="2" borderId="2" xfId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9" borderId="3" xfId="0" applyFont="1" applyFill="1" applyBorder="1"/>
    <xf numFmtId="0" fontId="7" fillId="9" borderId="2" xfId="0" applyFont="1" applyFill="1" applyBorder="1" applyAlignment="1">
      <alignment horizontal="center"/>
    </xf>
    <xf numFmtId="0" fontId="7" fillId="9" borderId="15" xfId="0" applyFont="1" applyFill="1" applyBorder="1"/>
    <xf numFmtId="0" fontId="7" fillId="3" borderId="17" xfId="0" quotePrefix="1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8" fillId="10" borderId="5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6" xfId="0" quotePrefix="1" applyFont="1" applyFill="1" applyBorder="1" applyAlignment="1">
      <alignment horizontal="center"/>
    </xf>
    <xf numFmtId="0" fontId="7" fillId="10" borderId="3" xfId="0" quotePrefix="1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165" fontId="7" fillId="11" borderId="2" xfId="0" applyNumberFormat="1" applyFont="1" applyFill="1" applyBorder="1" applyAlignment="1">
      <alignment horizontal="center"/>
    </xf>
    <xf numFmtId="165" fontId="7" fillId="13" borderId="2" xfId="0" applyNumberFormat="1" applyFont="1" applyFill="1" applyBorder="1" applyAlignment="1">
      <alignment horizontal="center"/>
    </xf>
    <xf numFmtId="0" fontId="2" fillId="14" borderId="4" xfId="0" applyFont="1" applyFill="1" applyBorder="1"/>
    <xf numFmtId="0" fontId="2" fillId="14" borderId="2" xfId="0" applyFont="1" applyFill="1" applyBorder="1"/>
    <xf numFmtId="164" fontId="7" fillId="14" borderId="2" xfId="0" applyNumberFormat="1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165" fontId="7" fillId="15" borderId="2" xfId="0" applyNumberFormat="1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/>
    </xf>
    <xf numFmtId="165" fontId="7" fillId="16" borderId="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2" fillId="0" borderId="16" xfId="0" applyNumberFormat="1" applyFont="1" applyBorder="1"/>
    <xf numFmtId="0" fontId="7" fillId="0" borderId="0" xfId="0" applyFont="1" applyBorder="1" applyAlignment="1">
      <alignment horizontal="right"/>
    </xf>
    <xf numFmtId="0" fontId="7" fillId="17" borderId="12" xfId="0" applyFont="1" applyFill="1" applyBorder="1"/>
    <xf numFmtId="0" fontId="7" fillId="17" borderId="13" xfId="0" applyFont="1" applyFill="1" applyBorder="1" applyAlignment="1">
      <alignment horizontal="center"/>
    </xf>
    <xf numFmtId="0" fontId="7" fillId="17" borderId="14" xfId="0" applyFont="1" applyFill="1" applyBorder="1" applyAlignment="1">
      <alignment horizontal="center"/>
    </xf>
    <xf numFmtId="0" fontId="7" fillId="17" borderId="15" xfId="0" applyFont="1" applyFill="1" applyBorder="1"/>
    <xf numFmtId="0" fontId="7" fillId="17" borderId="15" xfId="0" applyFont="1" applyFill="1" applyBorder="1" applyAlignment="1">
      <alignment horizontal="center"/>
    </xf>
    <xf numFmtId="0" fontId="7" fillId="17" borderId="0" xfId="0" applyFont="1" applyFill="1" applyAlignment="1">
      <alignment horizontal="center"/>
    </xf>
    <xf numFmtId="0" fontId="7" fillId="17" borderId="4" xfId="0" applyFont="1" applyFill="1" applyBorder="1"/>
    <xf numFmtId="0" fontId="7" fillId="17" borderId="4" xfId="0" applyFont="1" applyFill="1" applyBorder="1" applyAlignment="1">
      <alignment horizontal="center"/>
    </xf>
    <xf numFmtId="0" fontId="6" fillId="18" borderId="2" xfId="0" applyFont="1" applyFill="1" applyBorder="1"/>
    <xf numFmtId="0" fontId="6" fillId="18" borderId="2" xfId="0" applyFont="1" applyFill="1" applyBorder="1" applyAlignment="1">
      <alignment horizontal="center"/>
    </xf>
    <xf numFmtId="0" fontId="6" fillId="0" borderId="0" xfId="0" applyFont="1" applyFill="1" applyBorder="1"/>
    <xf numFmtId="166" fontId="6" fillId="0" borderId="0" xfId="0" applyNumberFormat="1" applyFont="1" applyBorder="1" applyAlignment="1">
      <alignment horizontal="center"/>
    </xf>
    <xf numFmtId="0" fontId="8" fillId="0" borderId="0" xfId="0" applyFont="1"/>
    <xf numFmtId="0" fontId="10" fillId="19" borderId="0" xfId="0" applyFont="1" applyFill="1" applyAlignment="1">
      <alignment vertical="center"/>
    </xf>
    <xf numFmtId="0" fontId="8" fillId="19" borderId="0" xfId="0" applyFont="1" applyFill="1" applyAlignment="1">
      <alignment horizontal="center"/>
    </xf>
    <xf numFmtId="0" fontId="7" fillId="0" borderId="12" xfId="0" applyFont="1" applyFill="1" applyBorder="1"/>
    <xf numFmtId="0" fontId="7" fillId="0" borderId="13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vertical="center"/>
    </xf>
    <xf numFmtId="0" fontId="7" fillId="14" borderId="4" xfId="0" applyFont="1" applyFill="1" applyBorder="1" applyAlignment="1">
      <alignment horizontal="left"/>
    </xf>
    <xf numFmtId="0" fontId="7" fillId="0" borderId="0" xfId="0" applyFont="1" applyBorder="1"/>
    <xf numFmtId="0" fontId="7" fillId="0" borderId="2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66" fontId="8" fillId="0" borderId="12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14" xfId="0" applyFont="1" applyBorder="1"/>
    <xf numFmtId="0" fontId="7" fillId="0" borderId="2" xfId="0" applyFont="1" applyBorder="1"/>
    <xf numFmtId="0" fontId="7" fillId="0" borderId="2" xfId="0" applyFont="1" applyFill="1" applyBorder="1"/>
    <xf numFmtId="0" fontId="7" fillId="20" borderId="2" xfId="0" applyFont="1" applyFill="1" applyBorder="1" applyAlignment="1">
      <alignment horizontal="right"/>
    </xf>
    <xf numFmtId="0" fontId="7" fillId="20" borderId="12" xfId="0" applyFont="1" applyFill="1" applyBorder="1"/>
    <xf numFmtId="0" fontId="7" fillId="20" borderId="13" xfId="0" applyFont="1" applyFill="1" applyBorder="1"/>
    <xf numFmtId="0" fontId="7" fillId="20" borderId="13" xfId="0" applyFont="1" applyFill="1" applyBorder="1" applyAlignment="1">
      <alignment horizontal="center"/>
    </xf>
    <xf numFmtId="0" fontId="7" fillId="20" borderId="14" xfId="0" applyFont="1" applyFill="1" applyBorder="1"/>
    <xf numFmtId="0" fontId="7" fillId="20" borderId="2" xfId="0" applyFont="1" applyFill="1" applyBorder="1" applyAlignment="1">
      <alignment horizontal="center"/>
    </xf>
    <xf numFmtId="0" fontId="8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0" xfId="0" applyFont="1" applyAlignment="1">
      <alignment horizontal="left"/>
    </xf>
    <xf numFmtId="0" fontId="13" fillId="0" borderId="0" xfId="0" applyFont="1" applyAlignment="1"/>
    <xf numFmtId="0" fontId="8" fillId="18" borderId="2" xfId="0" applyFont="1" applyFill="1" applyBorder="1" applyAlignment="1">
      <alignment vertical="top" wrapText="1"/>
    </xf>
    <xf numFmtId="0" fontId="8" fillId="18" borderId="21" xfId="0" applyFont="1" applyFill="1" applyBorder="1" applyAlignment="1">
      <alignment vertical="top" wrapText="1"/>
    </xf>
    <xf numFmtId="0" fontId="8" fillId="18" borderId="22" xfId="0" applyFont="1" applyFill="1" applyBorder="1" applyAlignment="1">
      <alignment vertical="top" wrapText="1"/>
    </xf>
    <xf numFmtId="0" fontId="8" fillId="18" borderId="23" xfId="0" applyFont="1" applyFill="1" applyBorder="1" applyAlignment="1">
      <alignment vertical="top" wrapText="1"/>
    </xf>
    <xf numFmtId="0" fontId="8" fillId="21" borderId="2" xfId="0" applyFont="1" applyFill="1" applyBorder="1" applyAlignment="1">
      <alignment vertical="top" wrapText="1"/>
    </xf>
    <xf numFmtId="0" fontId="8" fillId="21" borderId="23" xfId="0" applyFont="1" applyFill="1" applyBorder="1" applyAlignment="1">
      <alignment vertical="top" wrapText="1"/>
    </xf>
    <xf numFmtId="0" fontId="8" fillId="21" borderId="22" xfId="0" applyFont="1" applyFill="1" applyBorder="1" applyAlignment="1">
      <alignment vertical="top" wrapText="1"/>
    </xf>
    <xf numFmtId="0" fontId="8" fillId="22" borderId="2" xfId="0" applyFont="1" applyFill="1" applyBorder="1" applyAlignment="1">
      <alignment vertical="top" wrapText="1"/>
    </xf>
    <xf numFmtId="0" fontId="8" fillId="22" borderId="23" xfId="0" applyFont="1" applyFill="1" applyBorder="1" applyAlignment="1">
      <alignment vertical="top" wrapText="1"/>
    </xf>
    <xf numFmtId="0" fontId="8" fillId="22" borderId="22" xfId="0" applyFont="1" applyFill="1" applyBorder="1" applyAlignment="1">
      <alignment vertical="top" wrapText="1"/>
    </xf>
    <xf numFmtId="0" fontId="8" fillId="23" borderId="2" xfId="0" applyFont="1" applyFill="1" applyBorder="1" applyAlignment="1">
      <alignment vertical="top" wrapText="1"/>
    </xf>
    <xf numFmtId="0" fontId="8" fillId="23" borderId="23" xfId="0" applyFont="1" applyFill="1" applyBorder="1" applyAlignment="1">
      <alignment vertical="top" wrapText="1"/>
    </xf>
    <xf numFmtId="0" fontId="8" fillId="23" borderId="22" xfId="0" applyFont="1" applyFill="1" applyBorder="1" applyAlignment="1">
      <alignment vertical="top" wrapText="1"/>
    </xf>
    <xf numFmtId="0" fontId="8" fillId="24" borderId="2" xfId="0" applyFont="1" applyFill="1" applyBorder="1" applyAlignment="1">
      <alignment vertical="top" wrapText="1"/>
    </xf>
    <xf numFmtId="0" fontId="8" fillId="24" borderId="23" xfId="0" applyFont="1" applyFill="1" applyBorder="1" applyAlignment="1">
      <alignment vertical="top" wrapText="1"/>
    </xf>
    <xf numFmtId="0" fontId="8" fillId="24" borderId="22" xfId="0" applyFont="1" applyFill="1" applyBorder="1" applyAlignment="1">
      <alignment vertical="top" wrapText="1"/>
    </xf>
    <xf numFmtId="0" fontId="7" fillId="21" borderId="26" xfId="0" applyFont="1" applyFill="1" applyBorder="1" applyAlignment="1">
      <alignment vertical="top" wrapText="1"/>
    </xf>
    <xf numFmtId="0" fontId="7" fillId="23" borderId="26" xfId="0" applyFont="1" applyFill="1" applyBorder="1" applyAlignment="1">
      <alignment vertical="top" wrapText="1"/>
    </xf>
    <xf numFmtId="0" fontId="7" fillId="22" borderId="26" xfId="0" applyFont="1" applyFill="1" applyBorder="1" applyAlignment="1">
      <alignment vertical="top" wrapText="1"/>
    </xf>
    <xf numFmtId="0" fontId="7" fillId="24" borderId="26" xfId="0" applyFont="1" applyFill="1" applyBorder="1" applyAlignment="1">
      <alignment vertical="top" wrapText="1"/>
    </xf>
    <xf numFmtId="0" fontId="7" fillId="18" borderId="27" xfId="0" applyFont="1" applyFill="1" applyBorder="1" applyAlignment="1">
      <alignment vertical="top" wrapText="1"/>
    </xf>
    <xf numFmtId="0" fontId="8" fillId="18" borderId="4" xfId="0" applyFont="1" applyFill="1" applyBorder="1" applyAlignment="1">
      <alignment vertical="top" wrapText="1"/>
    </xf>
    <xf numFmtId="0" fontId="4" fillId="25" borderId="2" xfId="0" applyFont="1" applyFill="1" applyBorder="1"/>
    <xf numFmtId="0" fontId="4" fillId="25" borderId="2" xfId="0" applyFont="1" applyFill="1" applyBorder="1" applyAlignment="1">
      <alignment horizontal="center"/>
    </xf>
    <xf numFmtId="0" fontId="7" fillId="26" borderId="2" xfId="0" applyFont="1" applyFill="1" applyBorder="1" applyAlignment="1">
      <alignment horizontal="right"/>
    </xf>
    <xf numFmtId="0" fontId="6" fillId="26" borderId="2" xfId="0" applyFont="1" applyFill="1" applyBorder="1" applyAlignment="1">
      <alignment horizontal="center"/>
    </xf>
    <xf numFmtId="0" fontId="7" fillId="26" borderId="1" xfId="0" applyFont="1" applyFill="1" applyBorder="1" applyAlignment="1">
      <alignment horizontal="right"/>
    </xf>
    <xf numFmtId="0" fontId="7" fillId="25" borderId="2" xfId="0" applyFont="1" applyFill="1" applyBorder="1" applyAlignment="1">
      <alignment horizontal="right"/>
    </xf>
    <xf numFmtId="0" fontId="6" fillId="25" borderId="2" xfId="0" applyFont="1" applyFill="1" applyBorder="1" applyAlignment="1">
      <alignment horizontal="center"/>
    </xf>
    <xf numFmtId="0" fontId="7" fillId="26" borderId="12" xfId="0" applyFont="1" applyFill="1" applyBorder="1"/>
    <xf numFmtId="0" fontId="6" fillId="26" borderId="13" xfId="0" applyFont="1" applyFill="1" applyBorder="1" applyAlignment="1">
      <alignment horizontal="center"/>
    </xf>
    <xf numFmtId="0" fontId="6" fillId="26" borderId="14" xfId="0" applyFont="1" applyFill="1" applyBorder="1" applyAlignment="1">
      <alignment horizontal="center"/>
    </xf>
    <xf numFmtId="0" fontId="4" fillId="26" borderId="1" xfId="0" applyFont="1" applyFill="1" applyBorder="1"/>
    <xf numFmtId="0" fontId="6" fillId="26" borderId="6" xfId="0" quotePrefix="1" applyFont="1" applyFill="1" applyBorder="1" applyAlignment="1">
      <alignment horizontal="center"/>
    </xf>
    <xf numFmtId="0" fontId="7" fillId="26" borderId="6" xfId="0" quotePrefix="1" applyFont="1" applyFill="1" applyBorder="1" applyAlignment="1">
      <alignment horizontal="center"/>
    </xf>
    <xf numFmtId="0" fontId="7" fillId="26" borderId="3" xfId="0" quotePrefix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14" fillId="27" borderId="2" xfId="0" applyFont="1" applyFill="1" applyBorder="1"/>
    <xf numFmtId="1" fontId="14" fillId="27" borderId="2" xfId="0" applyNumberFormat="1" applyFont="1" applyFill="1" applyBorder="1"/>
    <xf numFmtId="0" fontId="6" fillId="0" borderId="0" xfId="0" applyFont="1" applyFill="1"/>
    <xf numFmtId="0" fontId="2" fillId="12" borderId="0" xfId="0" applyFont="1" applyFill="1"/>
    <xf numFmtId="0" fontId="2" fillId="12" borderId="14" xfId="0" applyFont="1" applyFill="1" applyBorder="1"/>
    <xf numFmtId="167" fontId="8" fillId="0" borderId="2" xfId="0" applyNumberFormat="1" applyFont="1" applyBorder="1" applyAlignment="1">
      <alignment wrapText="1"/>
    </xf>
    <xf numFmtId="167" fontId="8" fillId="0" borderId="2" xfId="0" applyNumberFormat="1" applyFont="1" applyBorder="1"/>
    <xf numFmtId="0" fontId="8" fillId="24" borderId="3" xfId="0" applyFont="1" applyFill="1" applyBorder="1" applyAlignment="1">
      <alignment vertical="top" wrapText="1"/>
    </xf>
    <xf numFmtId="0" fontId="8" fillId="24" borderId="28" xfId="0" applyFont="1" applyFill="1" applyBorder="1" applyAlignment="1">
      <alignment vertical="top" wrapText="1"/>
    </xf>
    <xf numFmtId="0" fontId="7" fillId="20" borderId="26" xfId="0" applyFont="1" applyFill="1" applyBorder="1" applyAlignment="1">
      <alignment vertical="top" wrapText="1"/>
    </xf>
    <xf numFmtId="0" fontId="8" fillId="20" borderId="2" xfId="0" applyFont="1" applyFill="1" applyBorder="1" applyAlignment="1">
      <alignment wrapText="1"/>
    </xf>
    <xf numFmtId="0" fontId="8" fillId="20" borderId="23" xfId="0" applyFont="1" applyFill="1" applyBorder="1" applyAlignment="1">
      <alignment wrapText="1"/>
    </xf>
    <xf numFmtId="0" fontId="0" fillId="20" borderId="29" xfId="0" applyFill="1" applyBorder="1" applyAlignment="1">
      <alignment wrapText="1"/>
    </xf>
    <xf numFmtId="0" fontId="8" fillId="20" borderId="24" xfId="0" applyFont="1" applyFill="1" applyBorder="1" applyAlignment="1">
      <alignment wrapText="1"/>
    </xf>
    <xf numFmtId="0" fontId="8" fillId="20" borderId="25" xfId="0" applyFont="1" applyFill="1" applyBorder="1" applyAlignment="1">
      <alignment wrapText="1"/>
    </xf>
    <xf numFmtId="0" fontId="14" fillId="27" borderId="2" xfId="0" applyFont="1" applyFill="1" applyBorder="1" applyAlignment="1">
      <alignment wrapText="1"/>
    </xf>
    <xf numFmtId="0" fontId="7" fillId="20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 applyAlignment="1">
      <alignment horizontal="right" wrapText="1"/>
    </xf>
    <xf numFmtId="0" fontId="7" fillId="3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2">
    <cellStyle name="Normal" xfId="0" builtinId="0"/>
    <cellStyle name="Percent" xfId="1" builtinId="5"/>
  </cellStyles>
  <dxfs count="8">
    <dxf>
      <font>
        <color theme="3" tint="-0.24994659260841701"/>
      </font>
    </dxf>
    <dxf>
      <font>
        <b/>
        <i/>
        <color rgb="FFC00000"/>
      </font>
    </dxf>
    <dxf>
      <font>
        <color theme="3" tint="-0.24994659260841701"/>
      </font>
    </dxf>
    <dxf>
      <font>
        <b/>
        <i/>
        <color rgb="FFC00000"/>
      </font>
    </dxf>
    <dxf>
      <font>
        <color theme="3" tint="-0.24994659260841701"/>
      </font>
    </dxf>
    <dxf>
      <font>
        <b/>
        <i/>
        <color rgb="FFC00000"/>
      </font>
    </dxf>
    <dxf>
      <font>
        <color theme="3" tint="-0.24994659260841701"/>
      </font>
    </dxf>
    <dxf>
      <font>
        <b/>
        <i/>
        <color rgb="FFC0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System Demand</a:t>
            </a:r>
          </a:p>
        </c:rich>
      </c:tx>
      <c:layout>
        <c:manualLayout>
          <c:xMode val="edge"/>
          <c:yMode val="edge"/>
          <c:x val="0.40902707332848898"/>
          <c:y val="2.8318647669041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293824221923"/>
          <c:y val="0.12404862008099928"/>
          <c:w val="0.84307362145556264"/>
          <c:h val="0.68318643112765343"/>
        </c:manualLayout>
      </c:layout>
      <c:lineChart>
        <c:grouping val="standard"/>
        <c:varyColors val="0"/>
        <c:ser>
          <c:idx val="0"/>
          <c:order val="0"/>
          <c:tx>
            <c:strRef>
              <c:f>'Population&amp;Demand Projections'!$C$31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'Population&amp;Demand Projections'!$D$15:$N$15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'Population&amp;Demand Projections'!$D$31:$N$31</c:f>
              <c:numCache>
                <c:formatCode>0.000</c:formatCode>
                <c:ptCount val="11"/>
                <c:pt idx="0">
                  <c:v>7.86</c:v>
                </c:pt>
                <c:pt idx="1">
                  <c:v>8.09</c:v>
                </c:pt>
                <c:pt idx="2">
                  <c:v>8.32</c:v>
                </c:pt>
                <c:pt idx="3">
                  <c:v>9</c:v>
                </c:pt>
                <c:pt idx="4">
                  <c:v>9.6799999999999979</c:v>
                </c:pt>
                <c:pt idx="5">
                  <c:v>10.234999999999999</c:v>
                </c:pt>
                <c:pt idx="6">
                  <c:v>10.79</c:v>
                </c:pt>
                <c:pt idx="7">
                  <c:v>11.3247171145686</c:v>
                </c:pt>
                <c:pt idx="8">
                  <c:v>11.860000000000003</c:v>
                </c:pt>
                <c:pt idx="9">
                  <c:v>12.385</c:v>
                </c:pt>
                <c:pt idx="10">
                  <c:v>12.91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'Population&amp;Demand Projections'!$C$40</c:f>
              <c:strCache>
                <c:ptCount val="1"/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'Population&amp;Demand Projections'!$D$15:$N$15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'Population&amp;Demand Projections'!$D$40:$N$40</c:f>
              <c:numCache>
                <c:formatCode>0.000</c:formatCode>
                <c:ptCount val="11"/>
                <c:pt idx="0">
                  <c:v>7.86</c:v>
                </c:pt>
                <c:pt idx="1">
                  <c:v>8.09</c:v>
                </c:pt>
                <c:pt idx="2">
                  <c:v>8.32</c:v>
                </c:pt>
                <c:pt idx="3">
                  <c:v>9</c:v>
                </c:pt>
                <c:pt idx="4">
                  <c:v>9.6799999999999979</c:v>
                </c:pt>
                <c:pt idx="5">
                  <c:v>10.234999999999999</c:v>
                </c:pt>
                <c:pt idx="6">
                  <c:v>10.79</c:v>
                </c:pt>
                <c:pt idx="7">
                  <c:v>11.3247171145686</c:v>
                </c:pt>
                <c:pt idx="8">
                  <c:v>11.860000000000003</c:v>
                </c:pt>
                <c:pt idx="9">
                  <c:v>12.385</c:v>
                </c:pt>
                <c:pt idx="10">
                  <c:v>12.91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4416"/>
        <c:axId val="37031936"/>
      </c:lineChart>
      <c:catAx>
        <c:axId val="3748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480999223336865"/>
              <c:y val="0.8778768278965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03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3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Gallons per Day</a:t>
                </a:r>
              </a:p>
            </c:rich>
          </c:tx>
          <c:layout>
            <c:manualLayout>
              <c:xMode val="edge"/>
              <c:yMode val="edge"/>
              <c:x val="2.2567083967025552E-2"/>
              <c:y val="0.334513810773653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84416"/>
        <c:crosses val="autoZero"/>
        <c:crossBetween val="between"/>
      </c:valAx>
      <c:spPr>
        <a:gradFill>
          <a:gsLst>
            <a:gs pos="0">
              <a:srgbClr val="5E9EFF"/>
            </a:gs>
            <a:gs pos="32000">
              <a:srgbClr val="85C2FF"/>
            </a:gs>
            <a:gs pos="64000">
              <a:srgbClr val="C4D6EB"/>
            </a:gs>
            <a:gs pos="100000">
              <a:srgbClr val="FFEBFA"/>
            </a:gs>
          </a:gsLst>
          <a:lin ang="5400000" scaled="0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5E9EFF"/>
        </a:gs>
        <a:gs pos="32000">
          <a:srgbClr val="85C2FF"/>
        </a:gs>
        <a:gs pos="64000">
          <a:srgbClr val="C4D6EB"/>
        </a:gs>
        <a:gs pos="100000">
          <a:srgbClr val="FFEBFA"/>
        </a:gs>
      </a:gsLst>
      <a:lin ang="5400000" scaled="0"/>
    </a:gra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43</xdr:row>
      <xdr:rowOff>38100</xdr:rowOff>
    </xdr:from>
    <xdr:to>
      <xdr:col>7</xdr:col>
      <xdr:colOff>809625</xdr:colOff>
      <xdr:row>59</xdr:row>
      <xdr:rowOff>38100</xdr:rowOff>
    </xdr:to>
    <xdr:graphicFrame macro="">
      <xdr:nvGraphicFramePr>
        <xdr:cNvPr id="10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42"/>
  <sheetViews>
    <sheetView workbookViewId="0">
      <selection activeCell="B3" sqref="B3:D26"/>
    </sheetView>
  </sheetViews>
  <sheetFormatPr defaultRowHeight="12.75" x14ac:dyDescent="0.2"/>
  <cols>
    <col min="2" max="3" width="23.85546875" customWidth="1"/>
    <col min="4" max="4" width="70" customWidth="1"/>
  </cols>
  <sheetData>
    <row r="1" spans="2:7" ht="15.75" x14ac:dyDescent="0.25">
      <c r="B1" s="152" t="s">
        <v>126</v>
      </c>
      <c r="C1" s="147"/>
      <c r="D1" s="147"/>
    </row>
    <row r="2" spans="2:7" ht="13.5" thickBot="1" x14ac:dyDescent="0.25">
      <c r="B2" s="147"/>
      <c r="C2" s="147"/>
      <c r="D2" s="147"/>
    </row>
    <row r="3" spans="2:7" ht="16.5" thickBot="1" x14ac:dyDescent="0.3">
      <c r="B3" s="148" t="s">
        <v>117</v>
      </c>
      <c r="C3" s="149" t="s">
        <v>118</v>
      </c>
      <c r="D3" s="150" t="s">
        <v>119</v>
      </c>
    </row>
    <row r="4" spans="2:7" ht="30" x14ac:dyDescent="0.2">
      <c r="B4" s="173" t="s">
        <v>120</v>
      </c>
      <c r="C4" s="174" t="s">
        <v>129</v>
      </c>
      <c r="D4" s="154" t="s">
        <v>131</v>
      </c>
    </row>
    <row r="5" spans="2:7" ht="30" x14ac:dyDescent="0.2">
      <c r="B5" s="155"/>
      <c r="C5" s="153" t="s">
        <v>130</v>
      </c>
      <c r="D5" s="154" t="s">
        <v>132</v>
      </c>
    </row>
    <row r="6" spans="2:7" ht="15" x14ac:dyDescent="0.2">
      <c r="B6" s="155"/>
      <c r="C6" s="153"/>
      <c r="D6" s="156"/>
    </row>
    <row r="7" spans="2:7" ht="15" x14ac:dyDescent="0.2">
      <c r="B7" s="155"/>
      <c r="C7" s="153"/>
      <c r="D7" s="156"/>
    </row>
    <row r="8" spans="2:7" ht="15.75" x14ac:dyDescent="0.2">
      <c r="B8" s="169" t="s">
        <v>121</v>
      </c>
      <c r="C8" s="157" t="s">
        <v>121</v>
      </c>
      <c r="D8" s="158" t="s">
        <v>134</v>
      </c>
    </row>
    <row r="9" spans="2:7" ht="15" x14ac:dyDescent="0.2">
      <c r="B9" s="159"/>
      <c r="C9" s="157"/>
      <c r="D9" s="158"/>
    </row>
    <row r="10" spans="2:7" ht="15" x14ac:dyDescent="0.2">
      <c r="B10" s="159"/>
      <c r="C10" s="157"/>
      <c r="D10" s="158"/>
    </row>
    <row r="11" spans="2:7" ht="15" x14ac:dyDescent="0.2">
      <c r="B11" s="159"/>
      <c r="C11" s="157"/>
      <c r="D11" s="158"/>
    </row>
    <row r="12" spans="2:7" ht="15.75" x14ac:dyDescent="0.2">
      <c r="B12" s="170" t="s">
        <v>122</v>
      </c>
      <c r="C12" s="163"/>
      <c r="D12" s="164"/>
      <c r="E12" s="189"/>
      <c r="F12" s="189"/>
      <c r="G12" s="189"/>
    </row>
    <row r="13" spans="2:7" ht="15" x14ac:dyDescent="0.2">
      <c r="B13" s="165"/>
      <c r="C13" s="163"/>
      <c r="D13" s="164"/>
    </row>
    <row r="14" spans="2:7" ht="15" x14ac:dyDescent="0.2">
      <c r="B14" s="165"/>
      <c r="C14" s="163"/>
      <c r="D14" s="164"/>
    </row>
    <row r="15" spans="2:7" ht="15" x14ac:dyDescent="0.2">
      <c r="B15" s="165"/>
      <c r="C15" s="163"/>
      <c r="D15" s="164"/>
    </row>
    <row r="16" spans="2:7" ht="15.75" x14ac:dyDescent="0.2">
      <c r="B16" s="171" t="s">
        <v>123</v>
      </c>
      <c r="C16" s="160" t="s">
        <v>133</v>
      </c>
      <c r="D16" s="161" t="s">
        <v>136</v>
      </c>
    </row>
    <row r="17" spans="2:4" ht="15" x14ac:dyDescent="0.2">
      <c r="B17" s="162"/>
      <c r="C17" s="160" t="s">
        <v>135</v>
      </c>
      <c r="D17" s="161" t="s">
        <v>180</v>
      </c>
    </row>
    <row r="18" spans="2:4" ht="15" x14ac:dyDescent="0.2">
      <c r="B18" s="162"/>
      <c r="C18" s="160"/>
      <c r="D18" s="161"/>
    </row>
    <row r="19" spans="2:4" ht="15" x14ac:dyDescent="0.2">
      <c r="B19" s="162"/>
      <c r="C19" s="160"/>
      <c r="D19" s="161"/>
    </row>
    <row r="20" spans="2:4" ht="15.75" x14ac:dyDescent="0.2">
      <c r="B20" s="172" t="s">
        <v>124</v>
      </c>
      <c r="C20" s="166"/>
      <c r="D20" s="167"/>
    </row>
    <row r="21" spans="2:4" ht="15" x14ac:dyDescent="0.2">
      <c r="B21" s="168"/>
      <c r="C21" s="166"/>
      <c r="D21" s="167"/>
    </row>
    <row r="22" spans="2:4" ht="15" x14ac:dyDescent="0.2">
      <c r="B22" s="168"/>
      <c r="C22" s="166"/>
      <c r="D22" s="167"/>
    </row>
    <row r="23" spans="2:4" ht="15" x14ac:dyDescent="0.2">
      <c r="B23" s="168"/>
      <c r="C23" s="166"/>
      <c r="D23" s="167"/>
    </row>
    <row r="24" spans="2:4" ht="15" x14ac:dyDescent="0.2">
      <c r="B24" s="168"/>
      <c r="C24" s="200"/>
      <c r="D24" s="201"/>
    </row>
    <row r="25" spans="2:4" ht="30" x14ac:dyDescent="0.2">
      <c r="B25" s="202" t="s">
        <v>181</v>
      </c>
      <c r="C25" s="203" t="s">
        <v>182</v>
      </c>
      <c r="D25" s="204" t="s">
        <v>185</v>
      </c>
    </row>
    <row r="26" spans="2:4" ht="60.75" thickBot="1" x14ac:dyDescent="0.25">
      <c r="B26" s="205"/>
      <c r="C26" s="206" t="s">
        <v>183</v>
      </c>
      <c r="D26" s="207" t="s">
        <v>186</v>
      </c>
    </row>
    <row r="27" spans="2:4" ht="15" customHeight="1" x14ac:dyDescent="0.25">
      <c r="B27" s="151" t="s">
        <v>125</v>
      </c>
      <c r="C27" s="147"/>
      <c r="D27" s="147"/>
    </row>
    <row r="28" spans="2:4" x14ac:dyDescent="0.2">
      <c r="B28" s="147"/>
      <c r="C28" s="147"/>
      <c r="D28" s="147"/>
    </row>
    <row r="29" spans="2:4" x14ac:dyDescent="0.2">
      <c r="B29" s="147"/>
      <c r="C29" s="147"/>
      <c r="D29" s="147"/>
    </row>
    <row r="30" spans="2:4" x14ac:dyDescent="0.2">
      <c r="B30" s="147"/>
      <c r="C30" s="147"/>
      <c r="D30" s="147"/>
    </row>
    <row r="31" spans="2:4" x14ac:dyDescent="0.2">
      <c r="B31" s="147"/>
      <c r="C31" s="147"/>
      <c r="D31" s="147"/>
    </row>
    <row r="32" spans="2:4" x14ac:dyDescent="0.2">
      <c r="B32" s="147"/>
      <c r="C32" s="147"/>
      <c r="D32" s="147"/>
    </row>
    <row r="33" spans="2:4" x14ac:dyDescent="0.2">
      <c r="B33" s="147"/>
      <c r="C33" s="147"/>
      <c r="D33" s="147"/>
    </row>
    <row r="34" spans="2:4" x14ac:dyDescent="0.2">
      <c r="B34" s="147"/>
      <c r="C34" s="147"/>
      <c r="D34" s="147"/>
    </row>
    <row r="35" spans="2:4" x14ac:dyDescent="0.2">
      <c r="B35" s="147"/>
      <c r="C35" s="147"/>
      <c r="D35" s="147"/>
    </row>
    <row r="36" spans="2:4" x14ac:dyDescent="0.2">
      <c r="B36" s="147"/>
      <c r="C36" s="147"/>
      <c r="D36" s="147"/>
    </row>
    <row r="37" spans="2:4" x14ac:dyDescent="0.2">
      <c r="B37" s="147"/>
      <c r="C37" s="147"/>
      <c r="D37" s="147"/>
    </row>
    <row r="38" spans="2:4" x14ac:dyDescent="0.2">
      <c r="B38" s="147"/>
      <c r="C38" s="147"/>
      <c r="D38" s="147"/>
    </row>
    <row r="39" spans="2:4" x14ac:dyDescent="0.2">
      <c r="B39" s="147"/>
      <c r="C39" s="147"/>
      <c r="D39" s="147"/>
    </row>
    <row r="40" spans="2:4" x14ac:dyDescent="0.2">
      <c r="B40" s="147"/>
      <c r="C40" s="147"/>
      <c r="D40" s="147"/>
    </row>
    <row r="41" spans="2:4" x14ac:dyDescent="0.2">
      <c r="B41" s="147"/>
      <c r="C41" s="147"/>
      <c r="D41" s="147"/>
    </row>
    <row r="42" spans="2:4" x14ac:dyDescent="0.2">
      <c r="B42" s="147"/>
      <c r="C42" s="147"/>
      <c r="D42" s="147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B2:U97"/>
  <sheetViews>
    <sheetView topLeftCell="A64" zoomScaleNormal="100" workbookViewId="0">
      <selection activeCell="E81" sqref="E81:M81"/>
    </sheetView>
  </sheetViews>
  <sheetFormatPr defaultRowHeight="15.95" customHeight="1" x14ac:dyDescent="0.2"/>
  <cols>
    <col min="1" max="1" width="1.85546875" style="34" customWidth="1"/>
    <col min="2" max="2" width="54.140625" style="34" customWidth="1"/>
    <col min="3" max="3" width="17.28515625" style="38" customWidth="1"/>
    <col min="4" max="14" width="16.7109375" style="38" customWidth="1"/>
    <col min="15" max="16384" width="9.140625" style="34"/>
  </cols>
  <sheetData>
    <row r="2" spans="2:19" ht="15.95" customHeight="1" x14ac:dyDescent="0.25">
      <c r="B2" s="53" t="s">
        <v>77</v>
      </c>
    </row>
    <row r="3" spans="2:19" ht="15.95" customHeight="1" x14ac:dyDescent="0.25">
      <c r="B3" s="107" t="s">
        <v>45</v>
      </c>
      <c r="C3" s="102" t="s">
        <v>137</v>
      </c>
      <c r="D3" s="103"/>
      <c r="E3" s="104"/>
    </row>
    <row r="4" spans="2:19" ht="15.95" customHeight="1" x14ac:dyDescent="0.25">
      <c r="B4" s="107" t="s">
        <v>46</v>
      </c>
      <c r="C4" s="105">
        <v>41940</v>
      </c>
      <c r="D4" s="103"/>
      <c r="E4" s="104"/>
    </row>
    <row r="5" spans="2:19" ht="15.95" customHeight="1" x14ac:dyDescent="0.25">
      <c r="B5" s="107"/>
      <c r="C5" s="119"/>
      <c r="D5" s="39"/>
      <c r="E5" s="39"/>
    </row>
    <row r="6" spans="2:19" s="120" customFormat="1" ht="24" customHeight="1" x14ac:dyDescent="0.2">
      <c r="B6" s="121" t="s">
        <v>72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2:19" ht="15.95" customHeight="1" x14ac:dyDescent="0.25">
      <c r="B7" s="182" t="s">
        <v>73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4"/>
    </row>
    <row r="8" spans="2:19" ht="15.95" customHeight="1" x14ac:dyDescent="0.25">
      <c r="B8" s="185"/>
      <c r="C8" s="186"/>
      <c r="D8" s="187">
        <v>2010</v>
      </c>
      <c r="E8" s="188">
        <v>2015</v>
      </c>
      <c r="F8" s="188">
        <v>2020</v>
      </c>
      <c r="G8" s="188">
        <v>2025</v>
      </c>
      <c r="H8" s="188">
        <v>2030</v>
      </c>
      <c r="I8" s="188">
        <v>2035</v>
      </c>
      <c r="J8" s="188">
        <v>2040</v>
      </c>
      <c r="K8" s="188">
        <v>2045</v>
      </c>
      <c r="L8" s="188">
        <v>2050</v>
      </c>
      <c r="M8" s="188">
        <v>2055</v>
      </c>
      <c r="N8" s="188">
        <v>2060</v>
      </c>
    </row>
    <row r="9" spans="2:19" ht="15.95" customHeight="1" x14ac:dyDescent="0.25">
      <c r="B9" s="177" t="s">
        <v>127</v>
      </c>
      <c r="C9" s="178"/>
      <c r="D9" s="178">
        <v>79400</v>
      </c>
      <c r="E9" s="178">
        <v>86850</v>
      </c>
      <c r="F9" s="178">
        <v>92700</v>
      </c>
      <c r="G9" s="178">
        <v>101450</v>
      </c>
      <c r="H9" s="178">
        <v>107000</v>
      </c>
      <c r="I9" s="178">
        <v>115700</v>
      </c>
      <c r="J9" s="178">
        <v>121200</v>
      </c>
      <c r="K9" s="178">
        <v>129950</v>
      </c>
      <c r="L9" s="178">
        <v>135500</v>
      </c>
      <c r="M9" s="178">
        <v>144200</v>
      </c>
      <c r="N9" s="178">
        <v>149700</v>
      </c>
      <c r="P9" s="195"/>
      <c r="Q9" s="195"/>
    </row>
    <row r="10" spans="2:19" ht="15.95" customHeight="1" x14ac:dyDescent="0.25">
      <c r="B10" s="179" t="s">
        <v>128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</row>
    <row r="11" spans="2:19" ht="15.95" customHeight="1" x14ac:dyDescent="0.25">
      <c r="B11" s="180" t="s">
        <v>58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2:19" s="35" customFormat="1" ht="15.95" customHeight="1" x14ac:dyDescent="0.25">
      <c r="B12" s="175"/>
      <c r="C12" s="176" t="s">
        <v>59</v>
      </c>
      <c r="D12" s="176" t="s">
        <v>60</v>
      </c>
      <c r="E12" s="176" t="s">
        <v>70</v>
      </c>
      <c r="F12" s="176" t="s">
        <v>69</v>
      </c>
      <c r="G12" s="176" t="s">
        <v>68</v>
      </c>
      <c r="H12" s="176" t="s">
        <v>67</v>
      </c>
      <c r="I12" s="176" t="s">
        <v>66</v>
      </c>
      <c r="J12" s="176" t="s">
        <v>65</v>
      </c>
      <c r="K12" s="176" t="s">
        <v>64</v>
      </c>
      <c r="L12" s="176" t="s">
        <v>63</v>
      </c>
      <c r="M12" s="176" t="s">
        <v>62</v>
      </c>
      <c r="N12" s="176" t="s">
        <v>61</v>
      </c>
    </row>
    <row r="14" spans="2:19" ht="15.95" customHeight="1" x14ac:dyDescent="0.25">
      <c r="B14" s="41" t="s">
        <v>74</v>
      </c>
      <c r="C14" s="42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</row>
    <row r="15" spans="2:19" ht="15.95" customHeight="1" x14ac:dyDescent="0.25">
      <c r="B15" s="43"/>
      <c r="C15" s="44"/>
      <c r="D15" s="76">
        <v>2010</v>
      </c>
      <c r="E15" s="77">
        <v>2015</v>
      </c>
      <c r="F15" s="77">
        <v>2020</v>
      </c>
      <c r="G15" s="77">
        <v>2025</v>
      </c>
      <c r="H15" s="77">
        <v>2030</v>
      </c>
      <c r="I15" s="77">
        <v>2035</v>
      </c>
      <c r="J15" s="77">
        <v>2040</v>
      </c>
      <c r="K15" s="77">
        <v>2045</v>
      </c>
      <c r="L15" s="77">
        <v>2050</v>
      </c>
      <c r="M15" s="77">
        <v>2055</v>
      </c>
      <c r="N15" s="77">
        <v>2060</v>
      </c>
    </row>
    <row r="16" spans="2:19" ht="15.95" customHeight="1" x14ac:dyDescent="0.25">
      <c r="B16" s="40" t="s">
        <v>0</v>
      </c>
      <c r="C16" s="45"/>
      <c r="D16" s="96">
        <v>4</v>
      </c>
      <c r="E16" s="46">
        <v>4.1150000000000002</v>
      </c>
      <c r="F16" s="46">
        <v>4.2300000000000004</v>
      </c>
      <c r="G16" s="46">
        <v>4.58</v>
      </c>
      <c r="H16" s="46">
        <v>4.93</v>
      </c>
      <c r="I16" s="46">
        <v>5.21</v>
      </c>
      <c r="J16" s="46">
        <v>5.49</v>
      </c>
      <c r="K16" s="46">
        <v>5.76</v>
      </c>
      <c r="L16" s="46">
        <v>6.03</v>
      </c>
      <c r="M16" s="78">
        <v>6.3</v>
      </c>
      <c r="N16" s="78">
        <v>6.57</v>
      </c>
      <c r="P16" s="195"/>
      <c r="Q16" s="195"/>
      <c r="R16" s="195"/>
      <c r="S16" s="195"/>
    </row>
    <row r="17" spans="2:21" ht="15.95" customHeight="1" x14ac:dyDescent="0.25">
      <c r="B17" s="73" t="s">
        <v>54</v>
      </c>
      <c r="C17" s="45"/>
      <c r="D17" s="96"/>
      <c r="E17" s="46"/>
      <c r="F17" s="46"/>
      <c r="G17" s="46"/>
      <c r="H17" s="46"/>
      <c r="I17" s="46"/>
      <c r="J17" s="46"/>
      <c r="K17" s="46"/>
      <c r="L17" s="46"/>
      <c r="M17" s="78"/>
      <c r="N17" s="78"/>
    </row>
    <row r="18" spans="2:21" ht="15.95" customHeight="1" x14ac:dyDescent="0.25">
      <c r="B18" s="43"/>
      <c r="C18" s="45"/>
      <c r="D18" s="96"/>
      <c r="E18" s="46"/>
      <c r="F18" s="46"/>
      <c r="G18" s="46"/>
      <c r="H18" s="46"/>
      <c r="I18" s="46"/>
      <c r="J18" s="46"/>
      <c r="K18" s="46"/>
      <c r="L18" s="46"/>
      <c r="M18" s="78"/>
      <c r="N18" s="78"/>
    </row>
    <row r="19" spans="2:21" ht="15.95" customHeight="1" x14ac:dyDescent="0.25">
      <c r="B19" s="43" t="s">
        <v>1</v>
      </c>
      <c r="C19" s="45"/>
      <c r="D19" s="96">
        <v>1.17</v>
      </c>
      <c r="E19" s="46">
        <v>1.2050000000000001</v>
      </c>
      <c r="F19" s="46">
        <v>1.24</v>
      </c>
      <c r="G19" s="46">
        <v>1.34</v>
      </c>
      <c r="H19" s="46">
        <v>1.44</v>
      </c>
      <c r="I19" s="46">
        <v>1.5249999999999999</v>
      </c>
      <c r="J19" s="46">
        <v>1.61</v>
      </c>
      <c r="K19" s="46">
        <v>1.69</v>
      </c>
      <c r="L19" s="46">
        <v>1.77</v>
      </c>
      <c r="M19" s="78">
        <v>1.845</v>
      </c>
      <c r="N19" s="78">
        <v>1.92</v>
      </c>
    </row>
    <row r="20" spans="2:21" ht="15.95" customHeight="1" x14ac:dyDescent="0.25">
      <c r="B20" s="73" t="s">
        <v>54</v>
      </c>
      <c r="C20" s="45"/>
      <c r="D20" s="96"/>
      <c r="E20" s="46"/>
      <c r="F20" s="46"/>
      <c r="G20" s="46"/>
      <c r="H20" s="46"/>
      <c r="I20" s="46"/>
      <c r="J20" s="46"/>
      <c r="K20" s="46"/>
      <c r="L20" s="46"/>
      <c r="M20" s="78"/>
      <c r="N20" s="78"/>
    </row>
    <row r="21" spans="2:21" ht="15.95" customHeight="1" x14ac:dyDescent="0.25">
      <c r="B21" s="43"/>
      <c r="C21" s="45"/>
      <c r="D21" s="96"/>
      <c r="E21" s="46"/>
      <c r="F21" s="46"/>
      <c r="G21" s="46"/>
      <c r="H21" s="46"/>
      <c r="I21" s="46"/>
      <c r="J21" s="46"/>
      <c r="K21" s="46"/>
      <c r="L21" s="46"/>
      <c r="M21" s="78"/>
      <c r="N21" s="78"/>
    </row>
    <row r="22" spans="2:21" ht="15.95" customHeight="1" x14ac:dyDescent="0.25">
      <c r="B22" s="43" t="s">
        <v>2</v>
      </c>
      <c r="C22" s="45"/>
      <c r="D22" s="9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78">
        <v>0</v>
      </c>
      <c r="N22" s="78">
        <v>0</v>
      </c>
    </row>
    <row r="23" spans="2:21" ht="15.95" customHeight="1" x14ac:dyDescent="0.25">
      <c r="B23" s="73" t="s">
        <v>54</v>
      </c>
      <c r="C23" s="45"/>
      <c r="D23" s="96"/>
      <c r="E23" s="46"/>
      <c r="F23" s="46"/>
      <c r="G23" s="46"/>
      <c r="H23" s="46"/>
      <c r="I23" s="46"/>
      <c r="J23" s="46"/>
      <c r="K23" s="46"/>
      <c r="L23" s="46"/>
      <c r="M23" s="78"/>
      <c r="N23" s="78"/>
    </row>
    <row r="24" spans="2:21" ht="15.95" customHeight="1" x14ac:dyDescent="0.25">
      <c r="B24" s="43"/>
      <c r="C24" s="45"/>
      <c r="D24" s="96"/>
      <c r="E24" s="46"/>
      <c r="F24" s="46"/>
      <c r="G24" s="46"/>
      <c r="H24" s="46"/>
      <c r="I24" s="46"/>
      <c r="J24" s="46"/>
      <c r="K24" s="46"/>
      <c r="L24" s="46"/>
      <c r="M24" s="78"/>
      <c r="N24" s="78"/>
    </row>
    <row r="25" spans="2:21" ht="15.95" customHeight="1" x14ac:dyDescent="0.25">
      <c r="B25" s="43" t="s">
        <v>3</v>
      </c>
      <c r="C25" s="45"/>
      <c r="D25" s="96">
        <v>1.9</v>
      </c>
      <c r="E25" s="46">
        <v>1.9550000000000001</v>
      </c>
      <c r="F25" s="46">
        <v>2.0099999999999998</v>
      </c>
      <c r="G25" s="46">
        <v>2.1749999999999998</v>
      </c>
      <c r="H25" s="46">
        <v>2.34</v>
      </c>
      <c r="I25" s="46">
        <v>2.4750000000000001</v>
      </c>
      <c r="J25" s="46">
        <v>2.61</v>
      </c>
      <c r="K25" s="46">
        <v>2.74</v>
      </c>
      <c r="L25" s="46">
        <v>2.87</v>
      </c>
      <c r="M25" s="78">
        <v>2.9950000000000001</v>
      </c>
      <c r="N25" s="78">
        <v>3.12</v>
      </c>
    </row>
    <row r="26" spans="2:21" ht="15.95" customHeight="1" x14ac:dyDescent="0.25">
      <c r="B26" s="73" t="s">
        <v>54</v>
      </c>
      <c r="C26" s="45"/>
      <c r="D26" s="96"/>
      <c r="E26" s="46"/>
      <c r="F26" s="46"/>
      <c r="G26" s="46"/>
      <c r="H26" s="46"/>
      <c r="I26" s="46"/>
      <c r="J26" s="46"/>
      <c r="K26" s="46"/>
      <c r="L26" s="46"/>
      <c r="M26" s="78"/>
      <c r="N26" s="78"/>
    </row>
    <row r="27" spans="2:21" ht="15.95" customHeight="1" x14ac:dyDescent="0.25">
      <c r="B27" s="43"/>
      <c r="C27" s="45"/>
      <c r="D27" s="97"/>
      <c r="E27" s="88"/>
      <c r="F27" s="88"/>
      <c r="G27" s="88"/>
      <c r="H27" s="88"/>
      <c r="I27" s="88"/>
      <c r="J27" s="88"/>
      <c r="K27" s="88"/>
      <c r="L27" s="88"/>
      <c r="M27" s="89"/>
      <c r="N27" s="89"/>
    </row>
    <row r="28" spans="2:21" ht="15.95" customHeight="1" x14ac:dyDescent="0.25">
      <c r="B28" s="43" t="s">
        <v>49</v>
      </c>
      <c r="C28" s="45"/>
      <c r="D28" s="97">
        <f t="shared" ref="D28:N28" si="0">SUM(D16:D27)</f>
        <v>7.07</v>
      </c>
      <c r="E28" s="88">
        <f t="shared" si="0"/>
        <v>7.2750000000000004</v>
      </c>
      <c r="F28" s="88">
        <f t="shared" si="0"/>
        <v>7.48</v>
      </c>
      <c r="G28" s="88">
        <f t="shared" si="0"/>
        <v>8.0949999999999989</v>
      </c>
      <c r="H28" s="88">
        <f t="shared" si="0"/>
        <v>8.7099999999999991</v>
      </c>
      <c r="I28" s="88">
        <f t="shared" si="0"/>
        <v>9.2099999999999991</v>
      </c>
      <c r="J28" s="88">
        <f t="shared" si="0"/>
        <v>9.7100000000000009</v>
      </c>
      <c r="K28" s="88">
        <f t="shared" si="0"/>
        <v>10.19</v>
      </c>
      <c r="L28" s="88">
        <f t="shared" si="0"/>
        <v>10.670000000000002</v>
      </c>
      <c r="M28" s="89">
        <f t="shared" si="0"/>
        <v>11.14</v>
      </c>
      <c r="N28" s="89">
        <f t="shared" si="0"/>
        <v>11.61</v>
      </c>
    </row>
    <row r="29" spans="2:21" ht="15.95" customHeight="1" x14ac:dyDescent="0.25">
      <c r="B29" s="43" t="s">
        <v>57</v>
      </c>
      <c r="C29" s="94">
        <f>D29/D28</f>
        <v>1.2729844413012729E-2</v>
      </c>
      <c r="D29" s="97">
        <v>0.09</v>
      </c>
      <c r="E29" s="88">
        <v>9.5000000000000001E-2</v>
      </c>
      <c r="F29" s="88">
        <v>0.1</v>
      </c>
      <c r="G29" s="88">
        <v>0.105</v>
      </c>
      <c r="H29" s="88">
        <v>0.11</v>
      </c>
      <c r="I29" s="88">
        <v>0.115</v>
      </c>
      <c r="J29" s="88">
        <v>0.12</v>
      </c>
      <c r="K29" s="88">
        <f t="shared" ref="K29" si="1">$C29*K28</f>
        <v>0.12971711456859969</v>
      </c>
      <c r="L29" s="88">
        <v>0.14000000000000001</v>
      </c>
      <c r="M29" s="89">
        <v>0.14499999999999999</v>
      </c>
      <c r="N29" s="89">
        <v>0.15</v>
      </c>
      <c r="P29" s="195"/>
      <c r="Q29" s="195"/>
      <c r="R29" s="195"/>
      <c r="S29" s="195"/>
      <c r="T29" s="195"/>
      <c r="U29" s="195"/>
    </row>
    <row r="30" spans="2:21" ht="15.95" customHeight="1" x14ac:dyDescent="0.25">
      <c r="B30" s="43" t="s">
        <v>184</v>
      </c>
      <c r="C30" s="94">
        <f>D30/(D28+D29)</f>
        <v>9.7765363128491614E-2</v>
      </c>
      <c r="D30" s="97">
        <v>0.7</v>
      </c>
      <c r="E30" s="88">
        <v>0.72</v>
      </c>
      <c r="F30" s="88">
        <v>0.74</v>
      </c>
      <c r="G30" s="88">
        <v>0.8</v>
      </c>
      <c r="H30" s="88">
        <v>0.86</v>
      </c>
      <c r="I30" s="88">
        <v>0.91</v>
      </c>
      <c r="J30" s="88">
        <v>0.96</v>
      </c>
      <c r="K30" s="88">
        <v>1.0049999999999999</v>
      </c>
      <c r="L30" s="88">
        <v>1.05</v>
      </c>
      <c r="M30" s="89">
        <v>1.1000000000000001</v>
      </c>
      <c r="N30" s="89">
        <v>1.1499999999999999</v>
      </c>
      <c r="P30" s="195"/>
      <c r="Q30" s="195"/>
      <c r="R30" s="195"/>
      <c r="S30" s="195"/>
      <c r="T30" s="195"/>
      <c r="U30" s="195"/>
    </row>
    <row r="31" spans="2:21" s="35" customFormat="1" ht="15.95" customHeight="1" x14ac:dyDescent="0.25">
      <c r="B31" s="43" t="s">
        <v>4</v>
      </c>
      <c r="C31" s="45"/>
      <c r="D31" s="97">
        <f>SUM(D28:D30)</f>
        <v>7.86</v>
      </c>
      <c r="E31" s="90">
        <f t="shared" ref="E31:N31" si="2">SUM(E28:E30)</f>
        <v>8.09</v>
      </c>
      <c r="F31" s="90">
        <f t="shared" si="2"/>
        <v>8.32</v>
      </c>
      <c r="G31" s="90">
        <f t="shared" si="2"/>
        <v>9</v>
      </c>
      <c r="H31" s="90">
        <f t="shared" si="2"/>
        <v>9.6799999999999979</v>
      </c>
      <c r="I31" s="90">
        <f t="shared" si="2"/>
        <v>10.234999999999999</v>
      </c>
      <c r="J31" s="90">
        <f t="shared" si="2"/>
        <v>10.79</v>
      </c>
      <c r="K31" s="90">
        <f t="shared" si="2"/>
        <v>11.3247171145686</v>
      </c>
      <c r="L31" s="90">
        <f t="shared" si="2"/>
        <v>11.860000000000003</v>
      </c>
      <c r="M31" s="90">
        <f t="shared" si="2"/>
        <v>12.385</v>
      </c>
      <c r="N31" s="90">
        <f t="shared" si="2"/>
        <v>12.91</v>
      </c>
    </row>
    <row r="32" spans="2:21" s="35" customFormat="1" ht="15.95" customHeight="1" x14ac:dyDescent="0.25"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2:16" ht="15.95" customHeight="1" x14ac:dyDescent="0.25">
      <c r="B33" s="47" t="s">
        <v>51</v>
      </c>
      <c r="C33" s="48"/>
      <c r="D33" s="55">
        <v>2010</v>
      </c>
      <c r="E33" s="55">
        <v>2015</v>
      </c>
      <c r="F33" s="55">
        <v>2020</v>
      </c>
      <c r="G33" s="55">
        <v>2025</v>
      </c>
      <c r="H33" s="55">
        <v>2030</v>
      </c>
      <c r="I33" s="55">
        <v>2035</v>
      </c>
      <c r="J33" s="55">
        <v>2040</v>
      </c>
      <c r="K33" s="55">
        <v>2045</v>
      </c>
      <c r="L33" s="55">
        <v>2050</v>
      </c>
      <c r="M33" s="55">
        <v>2055</v>
      </c>
      <c r="N33" s="55">
        <v>2060</v>
      </c>
    </row>
    <row r="34" spans="2:16" ht="15.95" customHeight="1" x14ac:dyDescent="0.25">
      <c r="B34" s="49" t="s">
        <v>71</v>
      </c>
      <c r="C34" s="7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79"/>
    </row>
    <row r="35" spans="2:16" ht="15.95" customHeight="1" x14ac:dyDescent="0.25">
      <c r="B35" s="49" t="s">
        <v>138</v>
      </c>
      <c r="C35" s="79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79"/>
      <c r="P35" s="195"/>
    </row>
    <row r="36" spans="2:16" ht="15.95" customHeight="1" x14ac:dyDescent="0.25">
      <c r="B36" s="49"/>
      <c r="C36" s="7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79"/>
    </row>
    <row r="37" spans="2:16" ht="15.95" customHeight="1" x14ac:dyDescent="0.25">
      <c r="B37" s="49" t="s">
        <v>53</v>
      </c>
      <c r="C37" s="7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79"/>
    </row>
    <row r="38" spans="2:16" ht="15.95" customHeight="1" x14ac:dyDescent="0.25">
      <c r="B38" s="49"/>
      <c r="C38" s="7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79"/>
    </row>
    <row r="39" spans="2:16" ht="15.95" customHeight="1" x14ac:dyDescent="0.25">
      <c r="B39" s="49" t="s">
        <v>50</v>
      </c>
      <c r="C39" s="50"/>
      <c r="D39" s="90">
        <f t="shared" ref="D39:N39" si="3">SUM(D34:D38)</f>
        <v>0</v>
      </c>
      <c r="E39" s="90">
        <f t="shared" si="3"/>
        <v>0</v>
      </c>
      <c r="F39" s="90">
        <f t="shared" si="3"/>
        <v>0</v>
      </c>
      <c r="G39" s="90">
        <f t="shared" si="3"/>
        <v>0</v>
      </c>
      <c r="H39" s="90">
        <f t="shared" si="3"/>
        <v>0</v>
      </c>
      <c r="I39" s="90">
        <f t="shared" si="3"/>
        <v>0</v>
      </c>
      <c r="J39" s="90">
        <f t="shared" si="3"/>
        <v>0</v>
      </c>
      <c r="K39" s="90">
        <f t="shared" si="3"/>
        <v>0</v>
      </c>
      <c r="L39" s="90">
        <f t="shared" si="3"/>
        <v>0</v>
      </c>
      <c r="M39" s="90">
        <f t="shared" si="3"/>
        <v>0</v>
      </c>
      <c r="N39" s="90">
        <f t="shared" si="3"/>
        <v>0</v>
      </c>
    </row>
    <row r="40" spans="2:16" s="35" customFormat="1" ht="15.95" customHeight="1" x14ac:dyDescent="0.25">
      <c r="B40" s="49" t="s">
        <v>52</v>
      </c>
      <c r="C40" s="52"/>
      <c r="D40" s="95">
        <f t="shared" ref="D40:N40" si="4">D31+D39</f>
        <v>7.86</v>
      </c>
      <c r="E40" s="95">
        <f t="shared" si="4"/>
        <v>8.09</v>
      </c>
      <c r="F40" s="95">
        <f t="shared" si="4"/>
        <v>8.32</v>
      </c>
      <c r="G40" s="95">
        <f t="shared" si="4"/>
        <v>9</v>
      </c>
      <c r="H40" s="95">
        <f t="shared" si="4"/>
        <v>9.6799999999999979</v>
      </c>
      <c r="I40" s="95">
        <f t="shared" si="4"/>
        <v>10.234999999999999</v>
      </c>
      <c r="J40" s="95">
        <f t="shared" si="4"/>
        <v>10.79</v>
      </c>
      <c r="K40" s="95">
        <f t="shared" si="4"/>
        <v>11.3247171145686</v>
      </c>
      <c r="L40" s="95">
        <f t="shared" si="4"/>
        <v>11.860000000000003</v>
      </c>
      <c r="M40" s="95">
        <f t="shared" si="4"/>
        <v>12.385</v>
      </c>
      <c r="N40" s="95">
        <f t="shared" si="4"/>
        <v>12.91</v>
      </c>
    </row>
    <row r="41" spans="2:16" ht="15.95" customHeight="1" x14ac:dyDescent="0.25">
      <c r="B41" s="53"/>
      <c r="C41" s="54"/>
      <c r="D41" s="62">
        <v>2010</v>
      </c>
      <c r="E41" s="63">
        <v>2015</v>
      </c>
      <c r="F41" s="63">
        <v>2020</v>
      </c>
      <c r="G41" s="63">
        <v>2025</v>
      </c>
      <c r="H41" s="63">
        <v>2030</v>
      </c>
      <c r="I41" s="63">
        <v>2035</v>
      </c>
      <c r="J41" s="63">
        <v>2040</v>
      </c>
      <c r="K41" s="63">
        <v>2045</v>
      </c>
      <c r="L41" s="63">
        <v>2050</v>
      </c>
      <c r="M41" s="63">
        <v>2055</v>
      </c>
      <c r="N41" s="63">
        <v>2060</v>
      </c>
    </row>
    <row r="44" spans="2:16" ht="15.95" customHeight="1" x14ac:dyDescent="0.25">
      <c r="B44" s="35"/>
      <c r="H44" s="39"/>
      <c r="I44" s="98"/>
    </row>
    <row r="45" spans="2:16" ht="15.95" customHeight="1" x14ac:dyDescent="0.25">
      <c r="B45" s="35"/>
      <c r="I45" s="39"/>
      <c r="J45" s="39"/>
    </row>
    <row r="46" spans="2:16" ht="15.95" customHeight="1" x14ac:dyDescent="0.25">
      <c r="B46" s="35"/>
      <c r="I46" s="39"/>
      <c r="J46" s="39"/>
    </row>
    <row r="47" spans="2:16" ht="15.95" customHeight="1" x14ac:dyDescent="0.25">
      <c r="B47" s="35"/>
      <c r="I47" s="39"/>
      <c r="J47" s="39"/>
    </row>
    <row r="48" spans="2:16" ht="15.95" customHeight="1" x14ac:dyDescent="0.25">
      <c r="B48" s="35"/>
      <c r="I48" s="39"/>
      <c r="J48" s="39"/>
    </row>
    <row r="49" spans="2:14" ht="15.95" customHeight="1" x14ac:dyDescent="0.25">
      <c r="B49" s="35"/>
      <c r="I49" s="39"/>
      <c r="J49" s="39"/>
    </row>
    <row r="50" spans="2:14" ht="15.95" customHeight="1" x14ac:dyDescent="0.25">
      <c r="B50" s="35"/>
      <c r="I50" s="39"/>
      <c r="J50" s="39"/>
    </row>
    <row r="51" spans="2:14" ht="15.95" customHeight="1" x14ac:dyDescent="0.25">
      <c r="B51" s="35"/>
      <c r="I51" s="39"/>
      <c r="J51" s="39"/>
    </row>
    <row r="52" spans="2:14" ht="15.95" customHeight="1" x14ac:dyDescent="0.25">
      <c r="B52" s="35"/>
      <c r="I52" s="39"/>
      <c r="J52" s="39"/>
    </row>
    <row r="53" spans="2:14" ht="15.95" customHeight="1" x14ac:dyDescent="0.25">
      <c r="B53" s="35"/>
      <c r="I53" s="39"/>
      <c r="J53" s="39"/>
    </row>
    <row r="54" spans="2:14" ht="15.95" customHeight="1" x14ac:dyDescent="0.25">
      <c r="B54" s="35"/>
      <c r="I54" s="39"/>
      <c r="J54" s="39"/>
    </row>
    <row r="55" spans="2:14" ht="15.95" customHeight="1" x14ac:dyDescent="0.25">
      <c r="B55" s="35"/>
      <c r="I55" s="39"/>
      <c r="J55" s="39"/>
    </row>
    <row r="56" spans="2:14" ht="15.95" customHeight="1" x14ac:dyDescent="0.25">
      <c r="B56" s="35"/>
      <c r="I56" s="39"/>
      <c r="J56" s="39"/>
    </row>
    <row r="57" spans="2:14" ht="15.95" customHeight="1" x14ac:dyDescent="0.25">
      <c r="B57" s="35"/>
      <c r="I57" s="39"/>
      <c r="J57" s="39"/>
    </row>
    <row r="62" spans="2:14" s="53" customFormat="1" ht="15.95" customHeight="1" x14ac:dyDescent="0.25">
      <c r="B62" s="47" t="s">
        <v>75</v>
      </c>
      <c r="C62" s="48"/>
      <c r="D62" s="48"/>
      <c r="E62" s="48"/>
      <c r="F62" s="48"/>
      <c r="G62" s="48"/>
      <c r="H62" s="61"/>
      <c r="I62" s="99"/>
      <c r="J62" s="99"/>
      <c r="K62" s="99"/>
      <c r="L62" s="99"/>
      <c r="M62" s="99"/>
      <c r="N62" s="99"/>
    </row>
    <row r="63" spans="2:14" s="53" customFormat="1" ht="15.95" customHeight="1" x14ac:dyDescent="0.25">
      <c r="B63" s="213" t="s">
        <v>26</v>
      </c>
      <c r="C63" s="214"/>
      <c r="D63" s="213" t="s">
        <v>27</v>
      </c>
      <c r="E63" s="215"/>
      <c r="F63" s="215"/>
      <c r="G63" s="100" t="s">
        <v>31</v>
      </c>
      <c r="H63" s="100" t="s">
        <v>33</v>
      </c>
      <c r="I63" s="99"/>
      <c r="J63" s="99"/>
      <c r="K63" s="99"/>
      <c r="L63" s="99"/>
      <c r="M63" s="99"/>
      <c r="N63" s="99"/>
    </row>
    <row r="64" spans="2:14" s="53" customFormat="1" ht="15.95" customHeight="1" x14ac:dyDescent="0.25">
      <c r="B64" s="54" t="s">
        <v>28</v>
      </c>
      <c r="C64" s="54" t="s">
        <v>15</v>
      </c>
      <c r="D64" s="54" t="s">
        <v>25</v>
      </c>
      <c r="E64" s="54" t="s">
        <v>29</v>
      </c>
      <c r="F64" s="54" t="s">
        <v>30</v>
      </c>
      <c r="G64" s="101" t="s">
        <v>32</v>
      </c>
      <c r="H64" s="101" t="s">
        <v>34</v>
      </c>
      <c r="I64" s="99"/>
      <c r="J64" s="99"/>
      <c r="K64" s="99"/>
      <c r="L64" s="99"/>
      <c r="M64" s="99"/>
      <c r="N64" s="99"/>
    </row>
    <row r="65" spans="2:14" ht="15.95" customHeight="1" x14ac:dyDescent="0.2">
      <c r="B65" s="36" t="s">
        <v>139</v>
      </c>
      <c r="C65" s="37" t="s">
        <v>140</v>
      </c>
      <c r="D65" s="37">
        <v>0</v>
      </c>
      <c r="E65" s="37"/>
      <c r="F65" s="37"/>
      <c r="G65" s="37">
        <v>16</v>
      </c>
      <c r="H65" s="37" t="s">
        <v>34</v>
      </c>
    </row>
    <row r="66" spans="2:14" ht="15.95" customHeight="1" x14ac:dyDescent="0.2">
      <c r="B66" s="36" t="s">
        <v>141</v>
      </c>
      <c r="C66" s="37" t="s">
        <v>142</v>
      </c>
      <c r="D66" s="37">
        <v>0</v>
      </c>
      <c r="E66" s="37"/>
      <c r="F66" s="37">
        <v>2029</v>
      </c>
      <c r="G66" s="37">
        <v>16</v>
      </c>
      <c r="H66" s="37" t="s">
        <v>34</v>
      </c>
    </row>
    <row r="67" spans="2:14" ht="15.95" customHeight="1" x14ac:dyDescent="0.2">
      <c r="B67" s="36" t="s">
        <v>143</v>
      </c>
      <c r="C67" s="37" t="s">
        <v>144</v>
      </c>
      <c r="D67" s="37">
        <v>0</v>
      </c>
      <c r="E67" s="37"/>
      <c r="F67" s="37">
        <v>2029</v>
      </c>
      <c r="G67" s="37"/>
      <c r="H67" s="37" t="s">
        <v>34</v>
      </c>
    </row>
    <row r="68" spans="2:14" ht="15.95" customHeight="1" x14ac:dyDescent="0.2">
      <c r="B68" s="36" t="s">
        <v>145</v>
      </c>
      <c r="C68" s="37" t="s">
        <v>146</v>
      </c>
      <c r="D68" s="37">
        <v>0</v>
      </c>
      <c r="E68" s="37"/>
      <c r="F68" s="37"/>
      <c r="G68" s="37">
        <v>16</v>
      </c>
      <c r="H68" s="37" t="s">
        <v>34</v>
      </c>
      <c r="I68" s="190"/>
      <c r="J68" s="80"/>
      <c r="K68" s="80"/>
      <c r="L68" s="80"/>
      <c r="M68" s="80"/>
      <c r="N68" s="80"/>
    </row>
    <row r="69" spans="2:14" ht="15.95" customHeight="1" x14ac:dyDescent="0.2">
      <c r="B69" s="36"/>
      <c r="C69" s="37"/>
      <c r="D69" s="37"/>
      <c r="E69" s="37"/>
      <c r="F69" s="37"/>
      <c r="G69" s="37"/>
      <c r="H69" s="37"/>
    </row>
    <row r="70" spans="2:14" ht="15.95" customHeight="1" x14ac:dyDescent="0.2">
      <c r="B70" s="118"/>
      <c r="C70" s="83"/>
      <c r="D70" s="83"/>
      <c r="E70" s="83"/>
      <c r="F70" s="83"/>
      <c r="G70" s="83"/>
      <c r="H70" s="83"/>
    </row>
    <row r="72" spans="2:14" s="53" customFormat="1" ht="15.95" customHeight="1" x14ac:dyDescent="0.25">
      <c r="B72" s="108" t="s">
        <v>76</v>
      </c>
      <c r="C72" s="109"/>
      <c r="D72" s="109"/>
      <c r="E72" s="109"/>
      <c r="F72" s="109"/>
      <c r="G72" s="109"/>
      <c r="H72" s="109"/>
      <c r="I72" s="110"/>
      <c r="J72" s="99"/>
      <c r="K72" s="99"/>
      <c r="L72" s="99"/>
      <c r="M72" s="99"/>
      <c r="N72" s="99"/>
    </row>
    <row r="73" spans="2:14" s="53" customFormat="1" ht="15.95" customHeight="1" x14ac:dyDescent="0.25">
      <c r="B73" s="111" t="s">
        <v>14</v>
      </c>
      <c r="C73" s="112" t="s">
        <v>15</v>
      </c>
      <c r="D73" s="113" t="s">
        <v>16</v>
      </c>
      <c r="E73" s="112" t="s">
        <v>17</v>
      </c>
      <c r="F73" s="113" t="s">
        <v>18</v>
      </c>
      <c r="G73" s="112" t="s">
        <v>85</v>
      </c>
      <c r="H73" s="113" t="s">
        <v>21</v>
      </c>
      <c r="I73" s="112" t="s">
        <v>23</v>
      </c>
      <c r="J73" s="99"/>
      <c r="K73" s="99"/>
      <c r="L73" s="99"/>
      <c r="M73" s="99"/>
      <c r="N73" s="99"/>
    </row>
    <row r="74" spans="2:14" s="53" customFormat="1" ht="15.95" customHeight="1" x14ac:dyDescent="0.25">
      <c r="B74" s="114"/>
      <c r="C74" s="115"/>
      <c r="D74" s="113"/>
      <c r="E74" s="115"/>
      <c r="F74" s="113" t="s">
        <v>19</v>
      </c>
      <c r="G74" s="115" t="s">
        <v>20</v>
      </c>
      <c r="H74" s="113" t="s">
        <v>22</v>
      </c>
      <c r="I74" s="115" t="s">
        <v>24</v>
      </c>
      <c r="J74" s="99"/>
      <c r="K74" s="99"/>
      <c r="L74" s="99"/>
      <c r="M74" s="99"/>
      <c r="N74" s="99"/>
    </row>
    <row r="75" spans="2:14" ht="15.95" customHeight="1" x14ac:dyDescent="0.2">
      <c r="B75" s="116"/>
      <c r="C75" s="117"/>
      <c r="D75" s="117"/>
      <c r="E75" s="117"/>
      <c r="F75" s="117"/>
      <c r="G75" s="117"/>
      <c r="H75" s="117"/>
      <c r="I75" s="117"/>
    </row>
    <row r="76" spans="2:14" ht="15.95" customHeight="1" x14ac:dyDescent="0.2">
      <c r="B76" s="116"/>
      <c r="C76" s="117"/>
      <c r="D76" s="117"/>
      <c r="E76" s="117"/>
      <c r="F76" s="117"/>
      <c r="G76" s="117"/>
      <c r="H76" s="117"/>
      <c r="I76" s="117"/>
    </row>
    <row r="78" spans="2:14" ht="15.95" customHeight="1" x14ac:dyDescent="0.2">
      <c r="N78" s="83"/>
    </row>
    <row r="79" spans="2:14" s="35" customFormat="1" ht="27" customHeight="1" x14ac:dyDescent="0.25">
      <c r="B79" s="126" t="s">
        <v>78</v>
      </c>
      <c r="C79" s="61"/>
      <c r="D79" s="48"/>
      <c r="E79" s="48"/>
      <c r="F79" s="48"/>
      <c r="G79" s="48"/>
      <c r="H79" s="48"/>
      <c r="I79" s="48"/>
      <c r="J79" s="48"/>
      <c r="K79" s="48"/>
      <c r="L79" s="48"/>
      <c r="M79" s="61"/>
      <c r="N79" s="84"/>
    </row>
    <row r="80" spans="2:14" s="35" customFormat="1" ht="15.95" customHeight="1" x14ac:dyDescent="0.25">
      <c r="B80" s="56" t="s">
        <v>6</v>
      </c>
      <c r="C80" s="62">
        <v>2010</v>
      </c>
      <c r="D80" s="63">
        <v>2015</v>
      </c>
      <c r="E80" s="63">
        <v>2020</v>
      </c>
      <c r="F80" s="63">
        <v>2025</v>
      </c>
      <c r="G80" s="63">
        <v>2030</v>
      </c>
      <c r="H80" s="63">
        <v>2035</v>
      </c>
      <c r="I80" s="63">
        <v>2040</v>
      </c>
      <c r="J80" s="63">
        <v>2045</v>
      </c>
      <c r="K80" s="63">
        <v>2050</v>
      </c>
      <c r="L80" s="72">
        <v>2055</v>
      </c>
      <c r="M80" s="55">
        <v>2060</v>
      </c>
      <c r="N80" s="84"/>
    </row>
    <row r="81" spans="2:14" s="35" customFormat="1" ht="15.95" customHeight="1" x14ac:dyDescent="0.25">
      <c r="B81" s="64" t="s">
        <v>79</v>
      </c>
      <c r="C81" s="58">
        <v>10.5</v>
      </c>
      <c r="D81" s="58">
        <v>15.5</v>
      </c>
      <c r="E81" s="58">
        <v>15.5</v>
      </c>
      <c r="F81" s="58">
        <v>15.5</v>
      </c>
      <c r="G81" s="58">
        <v>15.5</v>
      </c>
      <c r="H81" s="58">
        <v>15.5</v>
      </c>
      <c r="I81" s="58">
        <v>15.5</v>
      </c>
      <c r="J81" s="58">
        <v>15.5</v>
      </c>
      <c r="K81" s="58">
        <v>15.5</v>
      </c>
      <c r="L81" s="58">
        <v>15.5</v>
      </c>
      <c r="M81" s="58">
        <v>15.5</v>
      </c>
      <c r="N81" s="85"/>
    </row>
    <row r="82" spans="2:14" s="35" customFormat="1" ht="15.95" customHeight="1" x14ac:dyDescent="0.25">
      <c r="B82" s="64" t="s">
        <v>80</v>
      </c>
      <c r="C82" s="58"/>
      <c r="D82" s="58"/>
      <c r="E82" s="58"/>
      <c r="F82" s="58"/>
      <c r="G82" s="58"/>
      <c r="H82" s="58"/>
      <c r="I82" s="58"/>
      <c r="J82" s="58"/>
      <c r="K82" s="58"/>
      <c r="L82" s="81"/>
      <c r="M82" s="58"/>
      <c r="N82" s="85"/>
    </row>
    <row r="83" spans="2:14" s="35" customFormat="1" ht="15.95" customHeight="1" x14ac:dyDescent="0.25">
      <c r="B83" s="64" t="s">
        <v>81</v>
      </c>
      <c r="C83" s="58"/>
      <c r="D83" s="58"/>
      <c r="E83" s="58"/>
      <c r="F83" s="58"/>
      <c r="G83" s="58"/>
      <c r="H83" s="58"/>
      <c r="I83" s="58"/>
      <c r="J83" s="58"/>
      <c r="K83" s="58"/>
      <c r="L83" s="81"/>
      <c r="M83" s="58"/>
      <c r="N83" s="85"/>
    </row>
    <row r="84" spans="2:14" s="35" customFormat="1" ht="15.95" customHeight="1" x14ac:dyDescent="0.25">
      <c r="B84" s="64" t="s">
        <v>82</v>
      </c>
      <c r="C84" s="58"/>
      <c r="D84" s="58"/>
      <c r="E84" s="58"/>
      <c r="F84" s="58"/>
      <c r="G84" s="58"/>
      <c r="H84" s="58"/>
      <c r="I84" s="58"/>
      <c r="J84" s="58"/>
      <c r="K84" s="58"/>
      <c r="L84" s="81"/>
      <c r="M84" s="58"/>
      <c r="N84" s="85"/>
    </row>
    <row r="85" spans="2:14" s="35" customFormat="1" ht="15.95" customHeight="1" x14ac:dyDescent="0.25">
      <c r="B85" s="57" t="s">
        <v>5</v>
      </c>
      <c r="C85" s="58">
        <f t="shared" ref="C85:M85" si="5">SUM(C81:C84)</f>
        <v>10.5</v>
      </c>
      <c r="D85" s="58">
        <f t="shared" si="5"/>
        <v>15.5</v>
      </c>
      <c r="E85" s="58">
        <f t="shared" si="5"/>
        <v>15.5</v>
      </c>
      <c r="F85" s="58">
        <f t="shared" si="5"/>
        <v>15.5</v>
      </c>
      <c r="G85" s="58">
        <f t="shared" si="5"/>
        <v>15.5</v>
      </c>
      <c r="H85" s="58">
        <f t="shared" si="5"/>
        <v>15.5</v>
      </c>
      <c r="I85" s="58">
        <f t="shared" si="5"/>
        <v>15.5</v>
      </c>
      <c r="J85" s="58">
        <f t="shared" si="5"/>
        <v>15.5</v>
      </c>
      <c r="K85" s="58">
        <f t="shared" si="5"/>
        <v>15.5</v>
      </c>
      <c r="L85" s="58">
        <f t="shared" si="5"/>
        <v>15.5</v>
      </c>
      <c r="M85" s="58">
        <f t="shared" si="5"/>
        <v>15.5</v>
      </c>
      <c r="N85" s="85"/>
    </row>
    <row r="86" spans="2:14" s="35" customFormat="1" ht="15.95" customHeight="1" x14ac:dyDescent="0.25">
      <c r="B86" s="64" t="s">
        <v>7</v>
      </c>
      <c r="C86" s="58">
        <f t="shared" ref="C86:M86" si="6">D31</f>
        <v>7.86</v>
      </c>
      <c r="D86" s="58">
        <f t="shared" si="6"/>
        <v>8.09</v>
      </c>
      <c r="E86" s="58">
        <f t="shared" si="6"/>
        <v>8.32</v>
      </c>
      <c r="F86" s="58">
        <f t="shared" si="6"/>
        <v>9</v>
      </c>
      <c r="G86" s="58">
        <f t="shared" si="6"/>
        <v>9.6799999999999979</v>
      </c>
      <c r="H86" s="58">
        <f t="shared" si="6"/>
        <v>10.234999999999999</v>
      </c>
      <c r="I86" s="58">
        <f t="shared" si="6"/>
        <v>10.79</v>
      </c>
      <c r="J86" s="58">
        <f t="shared" si="6"/>
        <v>11.3247171145686</v>
      </c>
      <c r="K86" s="58">
        <f t="shared" si="6"/>
        <v>11.860000000000003</v>
      </c>
      <c r="L86" s="58">
        <f t="shared" si="6"/>
        <v>12.385</v>
      </c>
      <c r="M86" s="58">
        <f t="shared" si="6"/>
        <v>12.91</v>
      </c>
      <c r="N86" s="85"/>
    </row>
    <row r="87" spans="2:14" s="35" customFormat="1" ht="15.95" customHeight="1" x14ac:dyDescent="0.25">
      <c r="B87" s="64" t="s">
        <v>83</v>
      </c>
      <c r="C87" s="58"/>
      <c r="D87" s="58"/>
      <c r="E87" s="58"/>
      <c r="F87" s="58"/>
      <c r="G87" s="58"/>
      <c r="H87" s="58"/>
      <c r="I87" s="58"/>
      <c r="J87" s="58"/>
      <c r="K87" s="58"/>
      <c r="L87" s="81"/>
      <c r="M87" s="58"/>
      <c r="N87" s="85"/>
    </row>
    <row r="88" spans="2:14" s="35" customFormat="1" ht="15.95" customHeight="1" x14ac:dyDescent="0.25">
      <c r="B88" s="64" t="s">
        <v>84</v>
      </c>
      <c r="C88" s="58"/>
      <c r="D88" s="58"/>
      <c r="E88" s="58"/>
      <c r="F88" s="58"/>
      <c r="G88" s="58"/>
      <c r="H88" s="58"/>
      <c r="I88" s="58"/>
      <c r="J88" s="58"/>
      <c r="K88" s="58"/>
      <c r="L88" s="81"/>
      <c r="M88" s="58"/>
      <c r="N88" s="85"/>
    </row>
    <row r="89" spans="2:14" s="35" customFormat="1" ht="15.95" customHeight="1" x14ac:dyDescent="0.25">
      <c r="B89" s="57" t="s">
        <v>8</v>
      </c>
      <c r="C89" s="58"/>
      <c r="D89" s="58">
        <f>SUM(D86:D88)</f>
        <v>8.09</v>
      </c>
      <c r="E89" s="58">
        <f t="shared" ref="E89:M89" si="7">SUM(E86:E88)</f>
        <v>8.32</v>
      </c>
      <c r="F89" s="58">
        <f t="shared" si="7"/>
        <v>9</v>
      </c>
      <c r="G89" s="58">
        <f t="shared" si="7"/>
        <v>9.6799999999999979</v>
      </c>
      <c r="H89" s="58">
        <f t="shared" si="7"/>
        <v>10.234999999999999</v>
      </c>
      <c r="I89" s="58">
        <f t="shared" si="7"/>
        <v>10.79</v>
      </c>
      <c r="J89" s="58">
        <f t="shared" si="7"/>
        <v>11.3247171145686</v>
      </c>
      <c r="K89" s="58">
        <f t="shared" si="7"/>
        <v>11.860000000000003</v>
      </c>
      <c r="L89" s="58">
        <f>SUM(L86:L88)</f>
        <v>12.385</v>
      </c>
      <c r="M89" s="58">
        <f t="shared" si="7"/>
        <v>12.91</v>
      </c>
      <c r="N89" s="85"/>
    </row>
    <row r="90" spans="2:14" s="35" customFormat="1" ht="15.95" customHeight="1" x14ac:dyDescent="0.25">
      <c r="B90" s="64" t="s">
        <v>9</v>
      </c>
      <c r="C90" s="65"/>
      <c r="D90" s="65">
        <f>(D89/D85)</f>
        <v>0.52193548387096778</v>
      </c>
      <c r="E90" s="65">
        <f t="shared" ref="E90:M90" si="8">(E89/E85)</f>
        <v>0.53677419354838707</v>
      </c>
      <c r="F90" s="65">
        <f t="shared" si="8"/>
        <v>0.58064516129032262</v>
      </c>
      <c r="G90" s="65">
        <f t="shared" si="8"/>
        <v>0.62451612903225795</v>
      </c>
      <c r="H90" s="65">
        <f t="shared" si="8"/>
        <v>0.66032258064516125</v>
      </c>
      <c r="I90" s="65">
        <f t="shared" si="8"/>
        <v>0.69612903225806444</v>
      </c>
      <c r="J90" s="65">
        <f t="shared" si="8"/>
        <v>0.73062691061732898</v>
      </c>
      <c r="K90" s="65">
        <f t="shared" si="8"/>
        <v>0.76516129032258084</v>
      </c>
      <c r="L90" s="65">
        <f>(L89/L85)</f>
        <v>0.79903225806451617</v>
      </c>
      <c r="M90" s="65">
        <f t="shared" si="8"/>
        <v>0.8329032258064516</v>
      </c>
      <c r="N90" s="86"/>
    </row>
    <row r="91" spans="2:14" s="35" customFormat="1" ht="15.95" customHeight="1" x14ac:dyDescent="0.25">
      <c r="B91" s="64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51"/>
      <c r="N91" s="84"/>
    </row>
    <row r="92" spans="2:14" s="35" customFormat="1" ht="15.95" customHeight="1" x14ac:dyDescent="0.25">
      <c r="B92" s="59" t="s">
        <v>10</v>
      </c>
      <c r="C92" s="67"/>
      <c r="D92" s="68"/>
      <c r="E92" s="68"/>
      <c r="F92" s="68"/>
      <c r="G92" s="68"/>
      <c r="H92" s="68"/>
      <c r="I92" s="68"/>
      <c r="J92" s="68"/>
      <c r="K92" s="68"/>
      <c r="L92" s="68"/>
      <c r="M92" s="87"/>
      <c r="N92" s="84"/>
    </row>
    <row r="93" spans="2:14" s="35" customFormat="1" ht="15.95" customHeight="1" x14ac:dyDescent="0.25">
      <c r="B93" s="69" t="s">
        <v>11</v>
      </c>
      <c r="C93" s="70"/>
      <c r="D93" s="70"/>
      <c r="E93" s="70"/>
      <c r="F93" s="70"/>
      <c r="G93" s="70"/>
      <c r="H93" s="70"/>
      <c r="I93" s="70"/>
      <c r="J93" s="70"/>
      <c r="K93" s="70"/>
      <c r="L93" s="82"/>
      <c r="M93" s="70"/>
      <c r="N93" s="84"/>
    </row>
    <row r="94" spans="2:14" s="35" customFormat="1" ht="15.95" customHeight="1" x14ac:dyDescent="0.25">
      <c r="B94" s="71" t="s">
        <v>12</v>
      </c>
      <c r="C94" s="70"/>
      <c r="D94" s="70"/>
      <c r="E94" s="70"/>
      <c r="F94" s="70"/>
      <c r="G94" s="70"/>
      <c r="H94" s="70"/>
      <c r="I94" s="70"/>
      <c r="J94" s="70"/>
      <c r="K94" s="70"/>
      <c r="L94" s="82"/>
      <c r="M94" s="70"/>
      <c r="N94" s="84"/>
    </row>
    <row r="95" spans="2:14" s="35" customFormat="1" ht="15.95" customHeight="1" x14ac:dyDescent="0.25">
      <c r="B95" s="71" t="s">
        <v>13</v>
      </c>
      <c r="C95" s="60">
        <f>(C86+C93+C94)</f>
        <v>7.86</v>
      </c>
      <c r="D95" s="60">
        <f>(D86+D93+D94)</f>
        <v>8.09</v>
      </c>
      <c r="E95" s="60">
        <f>ROUND(E86+E93+E94,3)</f>
        <v>8.32</v>
      </c>
      <c r="F95" s="60">
        <f t="shared" ref="F95:M95" si="9">ROUND(F86+F93+F94,3)</f>
        <v>9</v>
      </c>
      <c r="G95" s="60">
        <f t="shared" si="9"/>
        <v>9.68</v>
      </c>
      <c r="H95" s="60">
        <f t="shared" si="9"/>
        <v>10.234999999999999</v>
      </c>
      <c r="I95" s="60">
        <f t="shared" si="9"/>
        <v>10.79</v>
      </c>
      <c r="J95" s="60">
        <f t="shared" si="9"/>
        <v>11.324999999999999</v>
      </c>
      <c r="K95" s="60">
        <f t="shared" si="9"/>
        <v>11.86</v>
      </c>
      <c r="L95" s="60">
        <f t="shared" si="9"/>
        <v>12.385</v>
      </c>
      <c r="M95" s="60">
        <f t="shared" si="9"/>
        <v>12.91</v>
      </c>
      <c r="N95" s="84"/>
    </row>
    <row r="96" spans="2:14" s="35" customFormat="1" ht="15.95" customHeight="1" x14ac:dyDescent="0.25">
      <c r="B96" s="127" t="s">
        <v>98</v>
      </c>
      <c r="C96" s="93">
        <f>(C95-C85)</f>
        <v>-2.6399999999999997</v>
      </c>
      <c r="D96" s="93">
        <f t="shared" ref="D96:M96" si="10">(D95-D85)</f>
        <v>-7.41</v>
      </c>
      <c r="E96" s="93">
        <f t="shared" si="10"/>
        <v>-7.18</v>
      </c>
      <c r="F96" s="93">
        <f t="shared" si="10"/>
        <v>-6.5</v>
      </c>
      <c r="G96" s="93">
        <f t="shared" si="10"/>
        <v>-5.82</v>
      </c>
      <c r="H96" s="93">
        <f t="shared" si="10"/>
        <v>-5.2650000000000006</v>
      </c>
      <c r="I96" s="93">
        <f t="shared" si="10"/>
        <v>-4.7100000000000009</v>
      </c>
      <c r="J96" s="93">
        <f t="shared" si="10"/>
        <v>-4.1750000000000007</v>
      </c>
      <c r="K96" s="93">
        <f t="shared" si="10"/>
        <v>-3.6400000000000006</v>
      </c>
      <c r="L96" s="93">
        <f t="shared" si="10"/>
        <v>-3.1150000000000002</v>
      </c>
      <c r="M96" s="93">
        <f t="shared" si="10"/>
        <v>-2.59</v>
      </c>
      <c r="N96" s="85"/>
    </row>
    <row r="97" spans="14:14" ht="15.95" customHeight="1" x14ac:dyDescent="0.2">
      <c r="N97" s="80"/>
    </row>
  </sheetData>
  <mergeCells count="2">
    <mergeCell ref="B63:C63"/>
    <mergeCell ref="D63:F63"/>
  </mergeCells>
  <phoneticPr fontId="5" type="noConversion"/>
  <printOptions horizontalCentered="1"/>
  <pageMargins left="0.7" right="0.7" top="0.75" bottom="0.75" header="0.3" footer="0.3"/>
  <pageSetup paperSize="3" scale="71" fitToHeight="2" orientation="landscape" r:id="rId1"/>
  <headerFooter alignWithMargins="0"/>
  <rowBreaks count="1" manualBreakCount="1">
    <brk id="60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31"/>
  <sheetViews>
    <sheetView tabSelected="1" workbookViewId="0">
      <selection activeCell="H24" sqref="H24"/>
    </sheetView>
  </sheetViews>
  <sheetFormatPr defaultRowHeight="12" x14ac:dyDescent="0.2"/>
  <cols>
    <col min="1" max="1" width="47.140625" style="1" customWidth="1"/>
    <col min="2" max="12" width="11.28515625" style="1" customWidth="1"/>
    <col min="13" max="16384" width="9.140625" style="1"/>
  </cols>
  <sheetData>
    <row r="1" spans="1:17" ht="12.75" thickBot="1" x14ac:dyDescent="0.25">
      <c r="A1" s="31" t="str">
        <f>'Population&amp;Demand Projections'!C3</f>
        <v>OWASA</v>
      </c>
      <c r="B1" s="1" t="s">
        <v>45</v>
      </c>
    </row>
    <row r="2" spans="1:17" ht="12.75" thickBot="1" x14ac:dyDescent="0.25">
      <c r="A2" s="106">
        <f>'Population&amp;Demand Projections'!$C$4</f>
        <v>41940</v>
      </c>
      <c r="B2" s="8" t="s">
        <v>46</v>
      </c>
    </row>
    <row r="3" spans="1:17" x14ac:dyDescent="0.2">
      <c r="A3" s="32" t="s">
        <v>86</v>
      </c>
      <c r="B3" s="12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7" ht="12.75" thickBot="1" x14ac:dyDescent="0.25">
      <c r="A4" s="11" t="s">
        <v>88</v>
      </c>
      <c r="B4" s="14"/>
      <c r="C4" s="14"/>
      <c r="D4" s="14"/>
      <c r="E4" s="14"/>
      <c r="F4" s="14"/>
      <c r="G4" s="14"/>
      <c r="H4" s="14" t="s">
        <v>56</v>
      </c>
      <c r="I4" s="14"/>
      <c r="J4" s="14"/>
      <c r="K4" s="14"/>
      <c r="L4" s="15"/>
    </row>
    <row r="5" spans="1:17" ht="13.5" customHeight="1" x14ac:dyDescent="0.2">
      <c r="A5" s="16"/>
      <c r="B5" s="12" t="s">
        <v>35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7" ht="12.75" thickBot="1" x14ac:dyDescent="0.25">
      <c r="A6" s="17"/>
      <c r="B6" s="30">
        <v>2010</v>
      </c>
      <c r="C6" s="18">
        <v>2015</v>
      </c>
      <c r="D6" s="18">
        <v>2020</v>
      </c>
      <c r="E6" s="18">
        <v>2025</v>
      </c>
      <c r="F6" s="18">
        <v>2030</v>
      </c>
      <c r="G6" s="18">
        <v>2035</v>
      </c>
      <c r="H6" s="18">
        <v>2040</v>
      </c>
      <c r="I6" s="18">
        <v>2045</v>
      </c>
      <c r="J6" s="18">
        <v>2050</v>
      </c>
      <c r="K6" s="5">
        <v>2055</v>
      </c>
      <c r="L6" s="18">
        <v>2060</v>
      </c>
    </row>
    <row r="7" spans="1:17" x14ac:dyDescent="0.2">
      <c r="A7" s="91" t="s">
        <v>87</v>
      </c>
      <c r="B7" s="92">
        <f>'Population&amp;Demand Projections'!C96</f>
        <v>-2.6399999999999997</v>
      </c>
      <c r="C7" s="92">
        <f>ROUND('Population&amp;Demand Projections'!D96,3)</f>
        <v>-7.41</v>
      </c>
      <c r="D7" s="92">
        <f>ROUND('Population&amp;Demand Projections'!E96,3)</f>
        <v>-7.18</v>
      </c>
      <c r="E7" s="92">
        <f>ROUND('Population&amp;Demand Projections'!F96,3)</f>
        <v>-6.5</v>
      </c>
      <c r="F7" s="92">
        <f>ROUND('Population&amp;Demand Projections'!G96,3)</f>
        <v>-5.82</v>
      </c>
      <c r="G7" s="92">
        <f>ROUND('Population&amp;Demand Projections'!H96,3)</f>
        <v>-5.2649999999999997</v>
      </c>
      <c r="H7" s="92">
        <f>ROUND('Population&amp;Demand Projections'!I96,3)</f>
        <v>-4.71</v>
      </c>
      <c r="I7" s="92">
        <f>ROUND('Population&amp;Demand Projections'!J96,3)</f>
        <v>-4.1749999999999998</v>
      </c>
      <c r="J7" s="92">
        <f>ROUND('Population&amp;Demand Projections'!K96,3)</f>
        <v>-3.64</v>
      </c>
      <c r="K7" s="92">
        <f>ROUND('Population&amp;Demand Projections'!L96,3)</f>
        <v>-3.1150000000000002</v>
      </c>
      <c r="L7" s="92">
        <f>ROUND('Population&amp;Demand Projections'!M96,3)</f>
        <v>-2.59</v>
      </c>
      <c r="M7" s="191"/>
      <c r="N7" s="191"/>
      <c r="O7" s="191"/>
      <c r="P7" s="191"/>
      <c r="Q7" s="191"/>
    </row>
    <row r="8" spans="1:17" x14ac:dyDescent="0.2">
      <c r="A8" s="26" t="s">
        <v>89</v>
      </c>
      <c r="B8" s="7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191"/>
      <c r="N8" s="191"/>
      <c r="O8" s="191"/>
      <c r="P8" s="191"/>
      <c r="Q8" s="191"/>
    </row>
    <row r="9" spans="1:17" x14ac:dyDescent="0.2">
      <c r="A9" s="26" t="s">
        <v>36</v>
      </c>
      <c r="B9" s="7"/>
      <c r="C9" s="7"/>
      <c r="D9" s="7"/>
      <c r="E9" s="7"/>
      <c r="F9" s="7"/>
      <c r="G9" s="7">
        <v>2.1</v>
      </c>
      <c r="H9" s="7">
        <v>2.1</v>
      </c>
      <c r="I9" s="7">
        <v>2.1</v>
      </c>
      <c r="J9" s="7">
        <v>2.1</v>
      </c>
      <c r="K9" s="7">
        <v>2.1</v>
      </c>
      <c r="L9" s="7">
        <v>2.1</v>
      </c>
      <c r="M9" s="191"/>
      <c r="N9" s="191"/>
      <c r="O9" s="191"/>
      <c r="P9" s="191"/>
      <c r="Q9" s="191"/>
    </row>
    <row r="10" spans="1:17" x14ac:dyDescent="0.2">
      <c r="A10" s="26" t="s">
        <v>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91"/>
      <c r="N10" s="191"/>
      <c r="O10" s="191"/>
      <c r="P10" s="191"/>
      <c r="Q10" s="191"/>
    </row>
    <row r="11" spans="1:17" s="2" customFormat="1" x14ac:dyDescent="0.2">
      <c r="A11" s="4" t="s">
        <v>94</v>
      </c>
      <c r="B11" s="27">
        <f>SUM(B8:B10)-B7</f>
        <v>2.6399999999999997</v>
      </c>
      <c r="C11" s="27">
        <f t="shared" ref="C11:L11" si="0">SUM(C8:C10)-C7</f>
        <v>7.41</v>
      </c>
      <c r="D11" s="27">
        <f t="shared" si="0"/>
        <v>7.18</v>
      </c>
      <c r="E11" s="27">
        <f t="shared" si="0"/>
        <v>6.5</v>
      </c>
      <c r="F11" s="27">
        <f t="shared" si="0"/>
        <v>5.82</v>
      </c>
      <c r="G11" s="27">
        <f t="shared" si="0"/>
        <v>7.3650000000000002</v>
      </c>
      <c r="H11" s="27">
        <f t="shared" si="0"/>
        <v>6.8100000000000005</v>
      </c>
      <c r="I11" s="27">
        <f t="shared" si="0"/>
        <v>6.2750000000000004</v>
      </c>
      <c r="J11" s="27">
        <f t="shared" si="0"/>
        <v>5.74</v>
      </c>
      <c r="K11" s="27">
        <f t="shared" si="0"/>
        <v>5.2149999999999999</v>
      </c>
      <c r="L11" s="27">
        <f t="shared" si="0"/>
        <v>4.6899999999999995</v>
      </c>
      <c r="M11" s="191"/>
      <c r="N11" s="192"/>
      <c r="O11" s="192"/>
      <c r="P11" s="192"/>
      <c r="Q11" s="192"/>
    </row>
    <row r="12" spans="1:17" x14ac:dyDescent="0.2">
      <c r="A12" s="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191"/>
      <c r="N12" s="191"/>
      <c r="O12" s="191"/>
      <c r="P12" s="191"/>
      <c r="Q12" s="191"/>
    </row>
    <row r="13" spans="1:17" x14ac:dyDescent="0.2">
      <c r="A13" s="26" t="s">
        <v>93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7" x14ac:dyDescent="0.2">
      <c r="A14" s="26" t="s">
        <v>92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7" x14ac:dyDescent="0.2">
      <c r="A15" s="26" t="s">
        <v>91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7" x14ac:dyDescent="0.2">
      <c r="A16" s="26" t="s">
        <v>90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8" s="2" customFormat="1" x14ac:dyDescent="0.2">
      <c r="A17" s="4" t="s">
        <v>38</v>
      </c>
      <c r="B17" s="27">
        <f>SUM(B15:B16)</f>
        <v>0</v>
      </c>
      <c r="C17" s="27">
        <f t="shared" ref="C17:L17" si="1">SUM(C15:C16)</f>
        <v>0</v>
      </c>
      <c r="D17" s="27">
        <f t="shared" si="1"/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</row>
    <row r="20" spans="1:18" x14ac:dyDescent="0.2">
      <c r="A20" s="19" t="s">
        <v>39</v>
      </c>
      <c r="B20" s="20"/>
      <c r="C20" s="20"/>
      <c r="D20" s="20"/>
      <c r="E20" s="20"/>
      <c r="F20" s="20"/>
      <c r="G20" s="20"/>
      <c r="H20" s="21"/>
    </row>
    <row r="21" spans="1:18" ht="24" x14ac:dyDescent="0.2">
      <c r="A21" s="22" t="s">
        <v>40</v>
      </c>
      <c r="B21" s="23" t="s">
        <v>15</v>
      </c>
      <c r="C21" s="24" t="s">
        <v>16</v>
      </c>
      <c r="D21" s="33" t="s">
        <v>48</v>
      </c>
      <c r="E21" s="24" t="s">
        <v>41</v>
      </c>
      <c r="F21" s="23" t="s">
        <v>42</v>
      </c>
      <c r="G21" s="24" t="s">
        <v>21</v>
      </c>
      <c r="H21" s="23" t="s">
        <v>44</v>
      </c>
    </row>
    <row r="22" spans="1:18" x14ac:dyDescent="0.2">
      <c r="A22" s="25"/>
      <c r="B22" s="6"/>
      <c r="C22" s="24"/>
      <c r="D22" s="6" t="s">
        <v>47</v>
      </c>
      <c r="E22" s="24" t="s">
        <v>19</v>
      </c>
      <c r="F22" s="6" t="s">
        <v>55</v>
      </c>
      <c r="G22" s="24" t="s">
        <v>43</v>
      </c>
      <c r="H22" s="6" t="s">
        <v>24</v>
      </c>
    </row>
    <row r="23" spans="1:18" x14ac:dyDescent="0.2">
      <c r="A23" s="7" t="s">
        <v>147</v>
      </c>
      <c r="B23" s="7"/>
      <c r="C23" s="7" t="s">
        <v>148</v>
      </c>
      <c r="D23" s="193" t="s">
        <v>150</v>
      </c>
      <c r="E23" s="193" t="s">
        <v>151</v>
      </c>
      <c r="F23" s="7">
        <v>0</v>
      </c>
      <c r="G23" s="7" t="s">
        <v>153</v>
      </c>
      <c r="H23" s="7">
        <v>2013</v>
      </c>
      <c r="J23" s="191"/>
      <c r="K23" s="191"/>
      <c r="L23" s="191"/>
      <c r="M23" s="191"/>
      <c r="N23" s="191"/>
      <c r="O23" s="191"/>
      <c r="P23" s="191"/>
      <c r="Q23" s="191"/>
      <c r="R23" s="191"/>
    </row>
    <row r="24" spans="1:18" ht="24" x14ac:dyDescent="0.2">
      <c r="A24" s="7" t="s">
        <v>149</v>
      </c>
      <c r="B24" s="7"/>
      <c r="C24" s="7" t="s">
        <v>148</v>
      </c>
      <c r="D24" s="193" t="s">
        <v>150</v>
      </c>
      <c r="E24" s="208" t="s">
        <v>152</v>
      </c>
      <c r="F24" s="7">
        <v>2.1</v>
      </c>
      <c r="G24" s="7">
        <v>7</v>
      </c>
      <c r="H24" s="7">
        <v>2035</v>
      </c>
      <c r="J24" s="191"/>
      <c r="K24" s="191"/>
      <c r="L24" s="191"/>
      <c r="M24" s="191"/>
      <c r="N24" s="191"/>
      <c r="O24" s="191"/>
      <c r="P24" s="191"/>
      <c r="Q24" s="191"/>
      <c r="R24" s="191"/>
    </row>
    <row r="25" spans="1:18" x14ac:dyDescent="0.2">
      <c r="A25" s="7"/>
      <c r="B25" s="7"/>
      <c r="C25" s="7"/>
      <c r="D25" s="7"/>
      <c r="E25" s="7"/>
      <c r="F25" s="7"/>
      <c r="G25" s="7"/>
      <c r="H25" s="7"/>
    </row>
    <row r="26" spans="1:18" x14ac:dyDescent="0.2">
      <c r="A26" s="7"/>
      <c r="B26" s="7"/>
      <c r="C26" s="7"/>
      <c r="D26" s="7"/>
      <c r="E26" s="7"/>
      <c r="F26" s="7"/>
      <c r="G26" s="7"/>
      <c r="H26" s="7"/>
    </row>
    <row r="27" spans="1:18" x14ac:dyDescent="0.2">
      <c r="A27" s="7"/>
      <c r="B27" s="7"/>
      <c r="C27" s="7"/>
      <c r="D27" s="7"/>
      <c r="E27" s="7"/>
      <c r="F27" s="7"/>
      <c r="G27" s="7"/>
      <c r="H27" s="7"/>
    </row>
    <row r="28" spans="1:18" x14ac:dyDescent="0.2">
      <c r="A28" s="7"/>
      <c r="B28" s="7"/>
      <c r="C28" s="7"/>
      <c r="D28" s="7"/>
      <c r="E28" s="7"/>
      <c r="F28" s="7"/>
      <c r="G28" s="7"/>
      <c r="H28" s="7"/>
    </row>
    <row r="29" spans="1:18" x14ac:dyDescent="0.2">
      <c r="A29" s="7"/>
      <c r="B29" s="7"/>
      <c r="C29" s="7"/>
      <c r="D29" s="7"/>
      <c r="E29" s="7"/>
      <c r="F29" s="7"/>
      <c r="G29" s="7"/>
      <c r="H29" s="7"/>
    </row>
    <row r="30" spans="1:18" x14ac:dyDescent="0.2">
      <c r="G30" s="1" t="s">
        <v>192</v>
      </c>
    </row>
    <row r="31" spans="1:18" x14ac:dyDescent="0.2">
      <c r="G31" s="1" t="s">
        <v>187</v>
      </c>
    </row>
  </sheetData>
  <phoneticPr fontId="5" type="noConversion"/>
  <conditionalFormatting sqref="B11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C11:L11">
    <cfRule type="cellIs" dxfId="5" priority="1" operator="lessThan">
      <formula>0</formula>
    </cfRule>
    <cfRule type="cellIs" dxfId="4" priority="2" operator="greaterThan">
      <formula>0</formula>
    </cfRule>
  </conditionalFormatting>
  <printOptions horizontalCentered="1"/>
  <pageMargins left="0.5" right="0.5" top="1" bottom="1" header="0.5" footer="0.5"/>
  <pageSetup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29"/>
  <sheetViews>
    <sheetView workbookViewId="0">
      <selection activeCell="L11" sqref="L11"/>
    </sheetView>
  </sheetViews>
  <sheetFormatPr defaultRowHeight="12" x14ac:dyDescent="0.2"/>
  <cols>
    <col min="1" max="1" width="47.140625" style="1" customWidth="1"/>
    <col min="2" max="12" width="11.28515625" style="1" customWidth="1"/>
    <col min="13" max="16384" width="9.140625" style="1"/>
  </cols>
  <sheetData>
    <row r="1" spans="1:12" ht="12.75" thickBot="1" x14ac:dyDescent="0.25">
      <c r="A1" s="31" t="str">
        <f>'Population&amp;Demand Projections'!C3</f>
        <v>OWASA</v>
      </c>
      <c r="B1" s="1" t="s">
        <v>45</v>
      </c>
    </row>
    <row r="2" spans="1:12" ht="12.75" thickBot="1" x14ac:dyDescent="0.25">
      <c r="A2" s="106">
        <f>'Population&amp;Demand Projections'!$C$4</f>
        <v>41940</v>
      </c>
      <c r="B2" s="8" t="s">
        <v>46</v>
      </c>
    </row>
    <row r="3" spans="1:12" x14ac:dyDescent="0.2">
      <c r="A3" s="32" t="s">
        <v>97</v>
      </c>
      <c r="B3" s="12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ht="12.75" thickBot="1" x14ac:dyDescent="0.25">
      <c r="A4" s="11" t="s">
        <v>88</v>
      </c>
      <c r="B4" s="14"/>
      <c r="C4" s="14"/>
      <c r="D4" s="14"/>
      <c r="E4" s="14"/>
      <c r="F4" s="14"/>
      <c r="G4" s="14"/>
      <c r="H4" s="14" t="s">
        <v>56</v>
      </c>
      <c r="I4" s="14"/>
      <c r="J4" s="14"/>
      <c r="K4" s="14"/>
      <c r="L4" s="15"/>
    </row>
    <row r="5" spans="1:12" ht="13.5" customHeight="1" x14ac:dyDescent="0.2">
      <c r="A5" s="16"/>
      <c r="B5" s="12" t="s">
        <v>35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12.75" thickBot="1" x14ac:dyDescent="0.25">
      <c r="A6" s="17"/>
      <c r="B6" s="30">
        <v>2010</v>
      </c>
      <c r="C6" s="18">
        <v>2015</v>
      </c>
      <c r="D6" s="18">
        <v>2020</v>
      </c>
      <c r="E6" s="18">
        <v>2025</v>
      </c>
      <c r="F6" s="18">
        <v>2030</v>
      </c>
      <c r="G6" s="18">
        <v>2035</v>
      </c>
      <c r="H6" s="18">
        <v>2040</v>
      </c>
      <c r="I6" s="18">
        <v>2045</v>
      </c>
      <c r="J6" s="18">
        <v>2050</v>
      </c>
      <c r="K6" s="5">
        <v>2055</v>
      </c>
      <c r="L6" s="18">
        <v>2060</v>
      </c>
    </row>
    <row r="7" spans="1:12" x14ac:dyDescent="0.2">
      <c r="A7" s="91" t="s">
        <v>87</v>
      </c>
      <c r="B7" s="92">
        <f>'Population&amp;Demand Projections'!C96</f>
        <v>-2.6399999999999997</v>
      </c>
      <c r="C7" s="92">
        <f>ROUND('Population&amp;Demand Projections'!D96,3)</f>
        <v>-7.41</v>
      </c>
      <c r="D7" s="92">
        <f>'Population&amp;Demand Projections'!E96</f>
        <v>-7.18</v>
      </c>
      <c r="E7" s="92">
        <f>'Population&amp;Demand Projections'!F96</f>
        <v>-6.5</v>
      </c>
      <c r="F7" s="92">
        <f>'Population&amp;Demand Projections'!G96</f>
        <v>-5.82</v>
      </c>
      <c r="G7" s="92">
        <f>'Population&amp;Demand Projections'!H96</f>
        <v>-5.2650000000000006</v>
      </c>
      <c r="H7" s="92">
        <f>'Population&amp;Demand Projections'!I96</f>
        <v>-4.7100000000000009</v>
      </c>
      <c r="I7" s="92">
        <f>'Population&amp;Demand Projections'!J96</f>
        <v>-4.1750000000000007</v>
      </c>
      <c r="J7" s="92">
        <f>'Population&amp;Demand Projections'!K96</f>
        <v>-3.6400000000000006</v>
      </c>
      <c r="K7" s="92">
        <f>'Population&amp;Demand Projections'!L96</f>
        <v>-3.1150000000000002</v>
      </c>
      <c r="L7" s="92">
        <f>'Population&amp;Demand Projections'!M96</f>
        <v>-2.59</v>
      </c>
    </row>
    <row r="8" spans="1:12" x14ac:dyDescent="0.2">
      <c r="A8" s="26" t="s">
        <v>89</v>
      </c>
      <c r="B8" s="7"/>
      <c r="C8" s="7"/>
      <c r="D8" s="7"/>
      <c r="E8" s="7"/>
      <c r="F8" s="7"/>
      <c r="G8" s="7">
        <v>3.4</v>
      </c>
      <c r="H8" s="7">
        <v>3.4</v>
      </c>
      <c r="I8" s="7">
        <v>3.4</v>
      </c>
      <c r="J8" s="7">
        <v>3.4</v>
      </c>
      <c r="K8" s="7">
        <v>3.4</v>
      </c>
      <c r="L8" s="7">
        <v>3.4</v>
      </c>
    </row>
    <row r="9" spans="1:12" x14ac:dyDescent="0.2">
      <c r="A9" s="26" t="s">
        <v>36</v>
      </c>
      <c r="B9" s="7"/>
      <c r="C9" s="7"/>
      <c r="D9" s="7"/>
      <c r="E9" s="7"/>
      <c r="F9" s="7"/>
      <c r="G9" s="7">
        <v>-5</v>
      </c>
      <c r="H9" s="7">
        <v>-5</v>
      </c>
      <c r="I9" s="7">
        <v>-5</v>
      </c>
      <c r="J9" s="7">
        <v>-5</v>
      </c>
      <c r="K9" s="7">
        <v>-5</v>
      </c>
      <c r="L9" s="7">
        <v>-5</v>
      </c>
    </row>
    <row r="10" spans="1:12" x14ac:dyDescent="0.2">
      <c r="A10" s="26" t="s">
        <v>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2" customFormat="1" x14ac:dyDescent="0.2">
      <c r="A11" s="4" t="s">
        <v>94</v>
      </c>
      <c r="B11" s="27">
        <f>SUM(B8:B10)-B7</f>
        <v>2.6399999999999997</v>
      </c>
      <c r="C11" s="27">
        <f t="shared" ref="C11:L11" si="0">SUM(C8:C10)-C7</f>
        <v>7.41</v>
      </c>
      <c r="D11" s="27">
        <f t="shared" si="0"/>
        <v>7.18</v>
      </c>
      <c r="E11" s="27">
        <f t="shared" si="0"/>
        <v>6.5</v>
      </c>
      <c r="F11" s="27">
        <f t="shared" si="0"/>
        <v>5.82</v>
      </c>
      <c r="G11" s="27">
        <f t="shared" si="0"/>
        <v>3.6650000000000005</v>
      </c>
      <c r="H11" s="27">
        <f t="shared" si="0"/>
        <v>3.1100000000000008</v>
      </c>
      <c r="I11" s="27">
        <f t="shared" si="0"/>
        <v>2.5750000000000006</v>
      </c>
      <c r="J11" s="27">
        <f t="shared" si="0"/>
        <v>2.0400000000000005</v>
      </c>
      <c r="K11" s="27">
        <f t="shared" si="0"/>
        <v>1.5150000000000001</v>
      </c>
      <c r="L11" s="27">
        <f t="shared" si="0"/>
        <v>0.98999999999999977</v>
      </c>
    </row>
    <row r="12" spans="1:12" x14ac:dyDescent="0.2">
      <c r="A12" s="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2" x14ac:dyDescent="0.2">
      <c r="A13" s="26" t="s">
        <v>93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26" t="s">
        <v>92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26" t="s">
        <v>91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26" t="s">
        <v>90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x14ac:dyDescent="0.2">
      <c r="A17" s="4" t="s">
        <v>38</v>
      </c>
      <c r="B17" s="27">
        <f>SUM(B15:B16)</f>
        <v>0</v>
      </c>
      <c r="C17" s="27">
        <f t="shared" ref="C17:L17" si="1">SUM(C15:C16)</f>
        <v>0</v>
      </c>
      <c r="D17" s="27">
        <f t="shared" si="1"/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</row>
    <row r="20" spans="1:12" x14ac:dyDescent="0.2">
      <c r="A20" s="19" t="s">
        <v>39</v>
      </c>
      <c r="B20" s="20"/>
      <c r="C20" s="20"/>
      <c r="D20" s="20"/>
      <c r="E20" s="20"/>
      <c r="F20" s="20"/>
      <c r="G20" s="20"/>
      <c r="H20" s="21"/>
    </row>
    <row r="21" spans="1:12" ht="24" x14ac:dyDescent="0.2">
      <c r="A21" s="22" t="s">
        <v>40</v>
      </c>
      <c r="B21" s="23" t="s">
        <v>15</v>
      </c>
      <c r="C21" s="24" t="s">
        <v>16</v>
      </c>
      <c r="D21" s="33" t="s">
        <v>48</v>
      </c>
      <c r="E21" s="24" t="s">
        <v>41</v>
      </c>
      <c r="F21" s="23" t="s">
        <v>42</v>
      </c>
      <c r="G21" s="24" t="s">
        <v>21</v>
      </c>
      <c r="H21" s="23" t="s">
        <v>44</v>
      </c>
    </row>
    <row r="22" spans="1:12" x14ac:dyDescent="0.2">
      <c r="A22" s="25"/>
      <c r="B22" s="6"/>
      <c r="C22" s="24"/>
      <c r="D22" s="6" t="s">
        <v>47</v>
      </c>
      <c r="E22" s="24" t="s">
        <v>19</v>
      </c>
      <c r="F22" s="6" t="s">
        <v>55</v>
      </c>
      <c r="G22" s="24" t="s">
        <v>43</v>
      </c>
      <c r="H22" s="6" t="s">
        <v>24</v>
      </c>
    </row>
    <row r="23" spans="1:12" ht="23.25" customHeight="1" x14ac:dyDescent="0.2">
      <c r="A23" s="7" t="s">
        <v>154</v>
      </c>
      <c r="B23" s="7"/>
      <c r="C23" s="7" t="s">
        <v>148</v>
      </c>
      <c r="D23" s="193" t="s">
        <v>150</v>
      </c>
      <c r="E23" s="208" t="s">
        <v>152</v>
      </c>
      <c r="F23" s="193">
        <v>3.4</v>
      </c>
      <c r="G23" s="193">
        <v>7</v>
      </c>
      <c r="H23" s="194">
        <v>2035</v>
      </c>
    </row>
    <row r="24" spans="1:12" x14ac:dyDescent="0.2">
      <c r="A24" s="7" t="s">
        <v>193</v>
      </c>
      <c r="B24" s="7"/>
      <c r="C24" s="7" t="s">
        <v>148</v>
      </c>
      <c r="D24" s="7" t="s">
        <v>150</v>
      </c>
      <c r="E24" s="7" t="s">
        <v>151</v>
      </c>
      <c r="F24" s="7">
        <v>-5</v>
      </c>
      <c r="G24" s="7" t="s">
        <v>158</v>
      </c>
      <c r="H24" s="7">
        <v>2035</v>
      </c>
    </row>
    <row r="25" spans="1:12" x14ac:dyDescent="0.2">
      <c r="A25" s="7"/>
      <c r="B25" s="7"/>
      <c r="C25" s="7"/>
      <c r="D25" s="7"/>
      <c r="E25" s="7"/>
      <c r="F25" s="7"/>
      <c r="G25" s="7"/>
      <c r="H25" s="7"/>
    </row>
    <row r="26" spans="1:12" x14ac:dyDescent="0.2">
      <c r="A26" s="7"/>
      <c r="B26" s="7"/>
      <c r="C26" s="7"/>
      <c r="D26" s="7"/>
      <c r="E26" s="7"/>
      <c r="F26" s="7"/>
      <c r="G26" s="7"/>
      <c r="H26" s="7"/>
    </row>
    <row r="27" spans="1:12" x14ac:dyDescent="0.2">
      <c r="A27" s="7"/>
      <c r="B27" s="7"/>
      <c r="C27" s="7"/>
      <c r="D27" s="7"/>
      <c r="E27" s="7"/>
      <c r="F27" s="7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</sheetData>
  <phoneticPr fontId="5" type="noConversion"/>
  <conditionalFormatting sqref="B1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11:L11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5" right="0.5" top="1" bottom="1" header="0.5" footer="0.5"/>
  <pageSetup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L29"/>
  <sheetViews>
    <sheetView workbookViewId="0">
      <selection activeCell="L11" sqref="L11"/>
    </sheetView>
  </sheetViews>
  <sheetFormatPr defaultRowHeight="12" x14ac:dyDescent="0.2"/>
  <cols>
    <col min="1" max="1" width="47.140625" style="1" customWidth="1"/>
    <col min="2" max="12" width="11.28515625" style="1" customWidth="1"/>
    <col min="13" max="16384" width="9.140625" style="1"/>
  </cols>
  <sheetData>
    <row r="1" spans="1:12" ht="12.75" thickBot="1" x14ac:dyDescent="0.25">
      <c r="A1" s="31" t="str">
        <f>'Population&amp;Demand Projections'!C3</f>
        <v>OWASA</v>
      </c>
      <c r="B1" s="1" t="s">
        <v>45</v>
      </c>
    </row>
    <row r="2" spans="1:12" ht="12.75" thickBot="1" x14ac:dyDescent="0.25">
      <c r="A2" s="106">
        <f>'Population&amp;Demand Projections'!$C$4</f>
        <v>41940</v>
      </c>
      <c r="B2" s="8" t="s">
        <v>46</v>
      </c>
    </row>
    <row r="3" spans="1:12" x14ac:dyDescent="0.2">
      <c r="A3" s="32" t="s">
        <v>96</v>
      </c>
      <c r="B3" s="12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ht="12.75" thickBot="1" x14ac:dyDescent="0.25">
      <c r="A4" s="11" t="s">
        <v>88</v>
      </c>
      <c r="B4" s="14"/>
      <c r="C4" s="14"/>
      <c r="D4" s="14"/>
      <c r="E4" s="14"/>
      <c r="F4" s="14"/>
      <c r="G4" s="14"/>
      <c r="H4" s="14" t="s">
        <v>56</v>
      </c>
      <c r="I4" s="14"/>
      <c r="J4" s="14"/>
      <c r="K4" s="14"/>
      <c r="L4" s="15"/>
    </row>
    <row r="5" spans="1:12" ht="13.5" customHeight="1" x14ac:dyDescent="0.2">
      <c r="A5" s="16"/>
      <c r="B5" s="12" t="s">
        <v>35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12.75" thickBot="1" x14ac:dyDescent="0.25">
      <c r="A6" s="17"/>
      <c r="B6" s="30">
        <v>2010</v>
      </c>
      <c r="C6" s="18">
        <v>2015</v>
      </c>
      <c r="D6" s="18">
        <v>2020</v>
      </c>
      <c r="E6" s="18">
        <v>2025</v>
      </c>
      <c r="F6" s="18">
        <v>2030</v>
      </c>
      <c r="G6" s="18">
        <v>2035</v>
      </c>
      <c r="H6" s="18">
        <v>2040</v>
      </c>
      <c r="I6" s="18">
        <v>2045</v>
      </c>
      <c r="J6" s="18">
        <v>2050</v>
      </c>
      <c r="K6" s="5">
        <v>2055</v>
      </c>
      <c r="L6" s="18">
        <v>2060</v>
      </c>
    </row>
    <row r="7" spans="1:12" x14ac:dyDescent="0.2">
      <c r="A7" s="91" t="s">
        <v>87</v>
      </c>
      <c r="B7" s="92">
        <f>'Population&amp;Demand Projections'!C96</f>
        <v>-2.6399999999999997</v>
      </c>
      <c r="C7" s="92">
        <f>'Population&amp;Demand Projections'!D96</f>
        <v>-7.41</v>
      </c>
      <c r="D7" s="92">
        <f>'Population&amp;Demand Projections'!E96</f>
        <v>-7.18</v>
      </c>
      <c r="E7" s="92">
        <f>'Population&amp;Demand Projections'!F96</f>
        <v>-6.5</v>
      </c>
      <c r="F7" s="92">
        <f>'Population&amp;Demand Projections'!G96</f>
        <v>-5.82</v>
      </c>
      <c r="G7" s="92">
        <f>'Population&amp;Demand Projections'!H96</f>
        <v>-5.2650000000000006</v>
      </c>
      <c r="H7" s="92">
        <f>'Population&amp;Demand Projections'!I96</f>
        <v>-4.7100000000000009</v>
      </c>
      <c r="I7" s="92">
        <f>'Population&amp;Demand Projections'!J96</f>
        <v>-4.1750000000000007</v>
      </c>
      <c r="J7" s="92">
        <f>'Population&amp;Demand Projections'!K96</f>
        <v>-3.6400000000000006</v>
      </c>
      <c r="K7" s="92">
        <f>'Population&amp;Demand Projections'!L96</f>
        <v>-3.1150000000000002</v>
      </c>
      <c r="L7" s="92">
        <f>'Population&amp;Demand Projections'!M96</f>
        <v>-2.59</v>
      </c>
    </row>
    <row r="8" spans="1:12" x14ac:dyDescent="0.2">
      <c r="A8" s="26" t="s">
        <v>89</v>
      </c>
      <c r="B8" s="7"/>
      <c r="C8" s="7"/>
      <c r="D8" s="7"/>
      <c r="E8" s="7"/>
      <c r="F8" s="7">
        <v>7.7</v>
      </c>
      <c r="G8" s="7">
        <v>7.7</v>
      </c>
      <c r="H8" s="7">
        <v>7.7</v>
      </c>
      <c r="I8" s="7">
        <v>7.7</v>
      </c>
      <c r="J8" s="7">
        <v>7.7</v>
      </c>
      <c r="K8" s="7">
        <v>7.7</v>
      </c>
      <c r="L8" s="7">
        <v>7.7</v>
      </c>
    </row>
    <row r="9" spans="1:12" x14ac:dyDescent="0.2">
      <c r="A9" s="26" t="s">
        <v>36</v>
      </c>
      <c r="B9" s="7"/>
      <c r="C9" s="7"/>
      <c r="D9" s="7"/>
      <c r="E9" s="7"/>
      <c r="F9" s="7"/>
      <c r="G9" s="7">
        <v>2.1</v>
      </c>
      <c r="H9" s="7">
        <v>2.1</v>
      </c>
      <c r="I9" s="7">
        <v>2.1</v>
      </c>
      <c r="J9" s="7">
        <v>2.1</v>
      </c>
      <c r="K9" s="7">
        <v>2.1</v>
      </c>
      <c r="L9" s="7">
        <v>2.1</v>
      </c>
    </row>
    <row r="10" spans="1:12" x14ac:dyDescent="0.2">
      <c r="A10" s="26" t="s">
        <v>37</v>
      </c>
      <c r="B10" s="7"/>
      <c r="C10" s="7"/>
      <c r="D10" s="7"/>
      <c r="E10" s="7"/>
      <c r="F10" s="7">
        <v>-5</v>
      </c>
      <c r="G10" s="7">
        <v>-5</v>
      </c>
      <c r="H10" s="7">
        <v>-5</v>
      </c>
      <c r="I10" s="7">
        <v>-5</v>
      </c>
      <c r="J10" s="7">
        <v>-5</v>
      </c>
      <c r="K10" s="7">
        <v>-5</v>
      </c>
      <c r="L10" s="7">
        <v>-5</v>
      </c>
    </row>
    <row r="11" spans="1:12" s="2" customFormat="1" x14ac:dyDescent="0.2">
      <c r="A11" s="4" t="s">
        <v>94</v>
      </c>
      <c r="B11" s="27">
        <f>SUM(B8:B10)-B7</f>
        <v>2.6399999999999997</v>
      </c>
      <c r="C11" s="27">
        <f t="shared" ref="C11:L11" si="0">SUM(C8:C10)-C7</f>
        <v>7.41</v>
      </c>
      <c r="D11" s="27">
        <f t="shared" si="0"/>
        <v>7.18</v>
      </c>
      <c r="E11" s="27">
        <f t="shared" si="0"/>
        <v>6.5</v>
      </c>
      <c r="F11" s="27">
        <f t="shared" si="0"/>
        <v>8.52</v>
      </c>
      <c r="G11" s="27">
        <f t="shared" si="0"/>
        <v>10.065000000000001</v>
      </c>
      <c r="H11" s="27">
        <f t="shared" si="0"/>
        <v>9.5100000000000016</v>
      </c>
      <c r="I11" s="27">
        <f t="shared" si="0"/>
        <v>8.9750000000000014</v>
      </c>
      <c r="J11" s="27">
        <f t="shared" si="0"/>
        <v>8.4400000000000013</v>
      </c>
      <c r="K11" s="27">
        <f t="shared" si="0"/>
        <v>7.9150000000000009</v>
      </c>
      <c r="L11" s="27">
        <f t="shared" si="0"/>
        <v>7.3900000000000006</v>
      </c>
    </row>
    <row r="12" spans="1:12" x14ac:dyDescent="0.2">
      <c r="A12" s="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2" x14ac:dyDescent="0.2">
      <c r="A13" s="26" t="s">
        <v>93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26" t="s">
        <v>92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26" t="s">
        <v>91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26" t="s">
        <v>90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x14ac:dyDescent="0.2">
      <c r="A17" s="4" t="s">
        <v>38</v>
      </c>
      <c r="B17" s="27">
        <f>SUM(B15:B16)</f>
        <v>0</v>
      </c>
      <c r="C17" s="27">
        <f t="shared" ref="C17:L17" si="1">SUM(C15:C16)</f>
        <v>0</v>
      </c>
      <c r="D17" s="27">
        <f t="shared" si="1"/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</row>
    <row r="20" spans="1:12" x14ac:dyDescent="0.2">
      <c r="A20" s="19" t="s">
        <v>39</v>
      </c>
      <c r="B20" s="20"/>
      <c r="C20" s="20"/>
      <c r="D20" s="20"/>
      <c r="E20" s="20"/>
      <c r="F20" s="20"/>
      <c r="G20" s="20"/>
      <c r="H20" s="21"/>
    </row>
    <row r="21" spans="1:12" ht="24" x14ac:dyDescent="0.2">
      <c r="A21" s="22" t="s">
        <v>40</v>
      </c>
      <c r="B21" s="23" t="s">
        <v>15</v>
      </c>
      <c r="C21" s="24" t="s">
        <v>16</v>
      </c>
      <c r="D21" s="33" t="s">
        <v>48</v>
      </c>
      <c r="E21" s="24" t="s">
        <v>41</v>
      </c>
      <c r="F21" s="23" t="s">
        <v>42</v>
      </c>
      <c r="G21" s="24" t="s">
        <v>21</v>
      </c>
      <c r="H21" s="23" t="s">
        <v>44</v>
      </c>
    </row>
    <row r="22" spans="1:12" x14ac:dyDescent="0.2">
      <c r="A22" s="25"/>
      <c r="B22" s="6"/>
      <c r="C22" s="24"/>
      <c r="D22" s="6" t="s">
        <v>47</v>
      </c>
      <c r="E22" s="24" t="s">
        <v>19</v>
      </c>
      <c r="F22" s="6" t="s">
        <v>55</v>
      </c>
      <c r="G22" s="24" t="s">
        <v>43</v>
      </c>
      <c r="H22" s="6" t="s">
        <v>24</v>
      </c>
    </row>
    <row r="23" spans="1:12" x14ac:dyDescent="0.2">
      <c r="A23" s="7" t="s">
        <v>155</v>
      </c>
      <c r="B23" s="7"/>
      <c r="C23" s="7" t="s">
        <v>148</v>
      </c>
      <c r="D23" s="7" t="s">
        <v>150</v>
      </c>
      <c r="E23" s="7" t="s">
        <v>189</v>
      </c>
      <c r="F23" s="7">
        <v>7.7</v>
      </c>
      <c r="G23" s="7">
        <v>10</v>
      </c>
      <c r="H23" s="7">
        <v>2030</v>
      </c>
    </row>
    <row r="24" spans="1:12" ht="24" x14ac:dyDescent="0.2">
      <c r="A24" s="7" t="s">
        <v>156</v>
      </c>
      <c r="B24" s="7"/>
      <c r="C24" s="7" t="s">
        <v>148</v>
      </c>
      <c r="D24" s="193" t="s">
        <v>150</v>
      </c>
      <c r="E24" s="208" t="s">
        <v>152</v>
      </c>
      <c r="F24" s="7">
        <v>2.1</v>
      </c>
      <c r="G24" s="7">
        <v>7</v>
      </c>
      <c r="H24" s="7">
        <v>2035</v>
      </c>
    </row>
    <row r="25" spans="1:12" x14ac:dyDescent="0.2">
      <c r="A25" s="7" t="s">
        <v>194</v>
      </c>
      <c r="B25" s="7"/>
      <c r="C25" s="7" t="s">
        <v>148</v>
      </c>
      <c r="D25" s="7" t="s">
        <v>150</v>
      </c>
      <c r="E25" s="7" t="s">
        <v>151</v>
      </c>
      <c r="F25" s="7">
        <v>-5</v>
      </c>
      <c r="G25" s="7" t="s">
        <v>158</v>
      </c>
      <c r="H25" s="7">
        <v>2030</v>
      </c>
    </row>
    <row r="26" spans="1:12" x14ac:dyDescent="0.2">
      <c r="A26" s="7"/>
      <c r="B26" s="7"/>
      <c r="C26" s="7"/>
      <c r="D26" s="7"/>
      <c r="E26" s="7"/>
      <c r="F26" s="7"/>
      <c r="G26" s="7"/>
      <c r="H26" s="7"/>
    </row>
    <row r="27" spans="1:12" x14ac:dyDescent="0.2">
      <c r="A27" s="7"/>
      <c r="B27" s="7"/>
      <c r="C27" s="7"/>
      <c r="D27" s="7"/>
      <c r="E27" s="7"/>
      <c r="F27" s="7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</sheetData>
  <phoneticPr fontId="5" type="noConversion"/>
  <printOptions horizontalCentered="1"/>
  <pageMargins left="0.5" right="0.5" top="1" bottom="1" header="0.5" footer="0.5"/>
  <pageSetup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30"/>
  <sheetViews>
    <sheetView workbookViewId="0">
      <selection activeCell="H10" sqref="H10:L10"/>
    </sheetView>
  </sheetViews>
  <sheetFormatPr defaultRowHeight="12" x14ac:dyDescent="0.2"/>
  <cols>
    <col min="1" max="1" width="47.140625" style="1" customWidth="1"/>
    <col min="2" max="12" width="11.28515625" style="1" customWidth="1"/>
    <col min="13" max="16384" width="9.140625" style="1"/>
  </cols>
  <sheetData>
    <row r="1" spans="1:12" ht="12.75" thickBot="1" x14ac:dyDescent="0.25">
      <c r="A1" s="31" t="str">
        <f>'Population&amp;Demand Projections'!C3</f>
        <v>OWASA</v>
      </c>
      <c r="B1" s="1" t="s">
        <v>45</v>
      </c>
    </row>
    <row r="2" spans="1:12" ht="12.75" thickBot="1" x14ac:dyDescent="0.25">
      <c r="A2" s="106">
        <f>'Population&amp;Demand Projections'!$C$4</f>
        <v>41940</v>
      </c>
      <c r="B2" s="8" t="s">
        <v>46</v>
      </c>
    </row>
    <row r="3" spans="1:12" x14ac:dyDescent="0.2">
      <c r="A3" s="32" t="s">
        <v>95</v>
      </c>
      <c r="B3" s="12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ht="12.75" thickBot="1" x14ac:dyDescent="0.25">
      <c r="A4" s="11" t="s">
        <v>88</v>
      </c>
      <c r="B4" s="14"/>
      <c r="C4" s="14"/>
      <c r="D4" s="14"/>
      <c r="E4" s="14"/>
      <c r="F4" s="14"/>
      <c r="G4" s="14"/>
      <c r="H4" s="14" t="s">
        <v>56</v>
      </c>
      <c r="I4" s="14"/>
      <c r="J4" s="14"/>
      <c r="K4" s="14"/>
      <c r="L4" s="15"/>
    </row>
    <row r="5" spans="1:12" ht="13.5" customHeight="1" x14ac:dyDescent="0.2">
      <c r="A5" s="16"/>
      <c r="B5" s="12" t="s">
        <v>35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12.75" thickBot="1" x14ac:dyDescent="0.25">
      <c r="A6" s="17"/>
      <c r="B6" s="30">
        <v>2010</v>
      </c>
      <c r="C6" s="18">
        <v>2015</v>
      </c>
      <c r="D6" s="18">
        <v>2020</v>
      </c>
      <c r="E6" s="18">
        <v>2025</v>
      </c>
      <c r="F6" s="18">
        <v>2030</v>
      </c>
      <c r="G6" s="18">
        <v>2035</v>
      </c>
      <c r="H6" s="18">
        <v>2040</v>
      </c>
      <c r="I6" s="18">
        <v>2045</v>
      </c>
      <c r="J6" s="18">
        <v>2050</v>
      </c>
      <c r="K6" s="5">
        <v>2055</v>
      </c>
      <c r="L6" s="18">
        <v>2060</v>
      </c>
    </row>
    <row r="7" spans="1:12" x14ac:dyDescent="0.2">
      <c r="A7" s="91" t="s">
        <v>87</v>
      </c>
      <c r="B7" s="92">
        <f>'Population&amp;Demand Projections'!C96</f>
        <v>-2.6399999999999997</v>
      </c>
      <c r="C7" s="92">
        <f>'Population&amp;Demand Projections'!D96</f>
        <v>-7.41</v>
      </c>
      <c r="D7" s="92">
        <f>'Population&amp;Demand Projections'!E96</f>
        <v>-7.18</v>
      </c>
      <c r="E7" s="92">
        <f>'Population&amp;Demand Projections'!F96</f>
        <v>-6.5</v>
      </c>
      <c r="F7" s="92">
        <f>'Population&amp;Demand Projections'!G96</f>
        <v>-5.82</v>
      </c>
      <c r="G7" s="92">
        <f>'Population&amp;Demand Projections'!H96</f>
        <v>-5.2650000000000006</v>
      </c>
      <c r="H7" s="92">
        <f>'Population&amp;Demand Projections'!I96</f>
        <v>-4.7100000000000009</v>
      </c>
      <c r="I7" s="92">
        <f>'Population&amp;Demand Projections'!J96</f>
        <v>-4.1750000000000007</v>
      </c>
      <c r="J7" s="92">
        <f>'Population&amp;Demand Projections'!K96</f>
        <v>-3.6400000000000006</v>
      </c>
      <c r="K7" s="92">
        <f>'Population&amp;Demand Projections'!L96</f>
        <v>-3.1150000000000002</v>
      </c>
      <c r="L7" s="92">
        <f>'Population&amp;Demand Projections'!M96</f>
        <v>-2.59</v>
      </c>
    </row>
    <row r="8" spans="1:12" x14ac:dyDescent="0.2">
      <c r="A8" s="26" t="s">
        <v>89</v>
      </c>
      <c r="B8" s="7"/>
      <c r="C8" s="7"/>
      <c r="D8" s="7"/>
      <c r="E8" s="7">
        <v>0.34</v>
      </c>
      <c r="F8" s="7">
        <v>0.34</v>
      </c>
      <c r="G8" s="7">
        <v>0.34</v>
      </c>
      <c r="H8" s="7">
        <v>0.34</v>
      </c>
      <c r="I8" s="7">
        <v>0.34</v>
      </c>
      <c r="J8" s="7">
        <v>0.34</v>
      </c>
      <c r="K8" s="7">
        <v>0.34</v>
      </c>
      <c r="L8" s="7">
        <v>0.34</v>
      </c>
    </row>
    <row r="9" spans="1:12" x14ac:dyDescent="0.2">
      <c r="A9" s="26" t="s">
        <v>36</v>
      </c>
      <c r="B9" s="7"/>
      <c r="C9" s="7"/>
      <c r="D9" s="7"/>
      <c r="E9" s="7"/>
      <c r="F9" s="7"/>
      <c r="G9" s="7">
        <v>2.1</v>
      </c>
      <c r="H9" s="7">
        <v>2.1</v>
      </c>
      <c r="I9" s="7">
        <v>2.1</v>
      </c>
      <c r="J9" s="7">
        <v>2.1</v>
      </c>
      <c r="K9" s="7">
        <v>2.1</v>
      </c>
      <c r="L9" s="7">
        <v>2.1</v>
      </c>
    </row>
    <row r="10" spans="1:12" x14ac:dyDescent="0.2">
      <c r="A10" s="26" t="s">
        <v>37</v>
      </c>
      <c r="B10" s="7"/>
      <c r="C10" s="7"/>
      <c r="D10" s="7"/>
      <c r="E10" s="7"/>
      <c r="F10" s="7"/>
      <c r="G10" s="7">
        <v>-5</v>
      </c>
      <c r="H10" s="7">
        <v>-5</v>
      </c>
      <c r="I10" s="7">
        <v>-5</v>
      </c>
      <c r="J10" s="7">
        <v>-5</v>
      </c>
      <c r="K10" s="7">
        <v>-5</v>
      </c>
      <c r="L10" s="7">
        <v>-5</v>
      </c>
    </row>
    <row r="11" spans="1:12" s="2" customFormat="1" x14ac:dyDescent="0.2">
      <c r="A11" s="4" t="s">
        <v>94</v>
      </c>
      <c r="B11" s="27">
        <f>SUM(B8:B10)-B7</f>
        <v>2.6399999999999997</v>
      </c>
      <c r="C11" s="27">
        <f t="shared" ref="C11:L11" si="0">SUM(C8:C10)-C7</f>
        <v>7.41</v>
      </c>
      <c r="D11" s="27">
        <f t="shared" si="0"/>
        <v>7.18</v>
      </c>
      <c r="E11" s="27">
        <f t="shared" si="0"/>
        <v>6.84</v>
      </c>
      <c r="F11" s="27">
        <f t="shared" si="0"/>
        <v>6.16</v>
      </c>
      <c r="G11" s="27">
        <f t="shared" si="0"/>
        <v>2.7050000000000005</v>
      </c>
      <c r="H11" s="27">
        <f t="shared" si="0"/>
        <v>2.1500000000000008</v>
      </c>
      <c r="I11" s="27">
        <f t="shared" si="0"/>
        <v>1.6150000000000007</v>
      </c>
      <c r="J11" s="27">
        <f t="shared" si="0"/>
        <v>1.0800000000000005</v>
      </c>
      <c r="K11" s="27">
        <f t="shared" si="0"/>
        <v>0.55500000000000016</v>
      </c>
      <c r="L11" s="27">
        <f t="shared" si="0"/>
        <v>2.9999999999999805E-2</v>
      </c>
    </row>
    <row r="12" spans="1:12" x14ac:dyDescent="0.2">
      <c r="A12" s="3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2" x14ac:dyDescent="0.2">
      <c r="A13" s="26" t="s">
        <v>93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26" t="s">
        <v>92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26" t="s">
        <v>91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">
      <c r="A16" s="26" t="s">
        <v>90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x14ac:dyDescent="0.2">
      <c r="A17" s="4" t="s">
        <v>38</v>
      </c>
      <c r="B17" s="27">
        <f>SUM(B15:B16)</f>
        <v>0</v>
      </c>
      <c r="C17" s="27">
        <f t="shared" ref="C17:L17" si="1">SUM(C15:C16)</f>
        <v>0</v>
      </c>
      <c r="D17" s="27">
        <f t="shared" si="1"/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</row>
    <row r="20" spans="1:12" x14ac:dyDescent="0.2">
      <c r="A20" s="19" t="s">
        <v>39</v>
      </c>
      <c r="B20" s="20"/>
      <c r="C20" s="20"/>
      <c r="D20" s="20"/>
      <c r="E20" s="20"/>
      <c r="F20" s="20"/>
      <c r="G20" s="20"/>
      <c r="H20" s="21"/>
    </row>
    <row r="21" spans="1:12" ht="24" x14ac:dyDescent="0.2">
      <c r="A21" s="22" t="s">
        <v>40</v>
      </c>
      <c r="B21" s="23" t="s">
        <v>15</v>
      </c>
      <c r="C21" s="24" t="s">
        <v>16</v>
      </c>
      <c r="D21" s="33" t="s">
        <v>48</v>
      </c>
      <c r="E21" s="24" t="s">
        <v>41</v>
      </c>
      <c r="F21" s="23" t="s">
        <v>42</v>
      </c>
      <c r="G21" s="24" t="s">
        <v>21</v>
      </c>
      <c r="H21" s="23" t="s">
        <v>44</v>
      </c>
    </row>
    <row r="22" spans="1:12" x14ac:dyDescent="0.2">
      <c r="A22" s="25"/>
      <c r="B22" s="6"/>
      <c r="C22" s="24"/>
      <c r="D22" s="6" t="s">
        <v>47</v>
      </c>
      <c r="E22" s="24" t="s">
        <v>19</v>
      </c>
      <c r="F22" s="6" t="s">
        <v>55</v>
      </c>
      <c r="G22" s="24" t="s">
        <v>43</v>
      </c>
      <c r="H22" s="6" t="s">
        <v>24</v>
      </c>
    </row>
    <row r="23" spans="1:12" x14ac:dyDescent="0.2">
      <c r="A23" s="197" t="s">
        <v>157</v>
      </c>
      <c r="B23" s="7"/>
      <c r="C23" s="7"/>
      <c r="D23" s="7" t="s">
        <v>158</v>
      </c>
      <c r="E23" s="7" t="s">
        <v>158</v>
      </c>
      <c r="F23" s="7" t="s">
        <v>190</v>
      </c>
      <c r="G23" s="7">
        <v>10</v>
      </c>
      <c r="H23" s="7">
        <v>2025</v>
      </c>
    </row>
    <row r="24" spans="1:12" ht="24" x14ac:dyDescent="0.2">
      <c r="A24" s="196" t="s">
        <v>156</v>
      </c>
      <c r="B24" s="7"/>
      <c r="C24" s="7" t="s">
        <v>148</v>
      </c>
      <c r="D24" s="193" t="s">
        <v>150</v>
      </c>
      <c r="E24" s="208" t="s">
        <v>152</v>
      </c>
      <c r="F24" s="7">
        <v>2.1</v>
      </c>
      <c r="G24" s="7">
        <v>7</v>
      </c>
      <c r="H24" s="7">
        <v>2035</v>
      </c>
    </row>
    <row r="25" spans="1:12" x14ac:dyDescent="0.2">
      <c r="A25" s="7" t="s">
        <v>195</v>
      </c>
      <c r="B25" s="7"/>
      <c r="C25" s="7" t="s">
        <v>148</v>
      </c>
      <c r="D25" s="7" t="s">
        <v>150</v>
      </c>
      <c r="E25" s="7" t="s">
        <v>151</v>
      </c>
      <c r="F25" s="7">
        <v>-5</v>
      </c>
      <c r="G25" s="7" t="s">
        <v>158</v>
      </c>
      <c r="H25" s="7">
        <v>2035</v>
      </c>
    </row>
    <row r="26" spans="1:12" x14ac:dyDescent="0.2">
      <c r="A26" s="7"/>
      <c r="B26" s="7"/>
      <c r="C26" s="7"/>
      <c r="D26" s="7"/>
      <c r="E26" s="7"/>
      <c r="F26" s="7"/>
      <c r="G26" s="7"/>
      <c r="H26" s="7"/>
    </row>
    <row r="27" spans="1:12" x14ac:dyDescent="0.2">
      <c r="A27" s="7"/>
      <c r="B27" s="7"/>
      <c r="C27" s="7"/>
      <c r="D27" s="7"/>
      <c r="E27" s="7"/>
      <c r="F27" s="7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ht="26.25" customHeight="1" x14ac:dyDescent="0.2">
      <c r="F30" s="216" t="s">
        <v>188</v>
      </c>
      <c r="G30" s="216"/>
      <c r="H30" s="216"/>
      <c r="I30" s="216"/>
      <c r="J30" s="216"/>
    </row>
  </sheetData>
  <mergeCells count="1">
    <mergeCell ref="F30:J30"/>
  </mergeCells>
  <phoneticPr fontId="5" type="noConversion"/>
  <printOptions horizontalCentered="1"/>
  <pageMargins left="0.5" right="0.5" top="1" bottom="1" header="0.5" footer="0.5"/>
  <pageSetup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G29"/>
  <sheetViews>
    <sheetView topLeftCell="A13" workbookViewId="0">
      <selection activeCell="B29" sqref="B29"/>
    </sheetView>
  </sheetViews>
  <sheetFormatPr defaultRowHeight="20.100000000000001" customHeight="1" x14ac:dyDescent="0.2"/>
  <cols>
    <col min="1" max="1" width="39.28515625" style="134" customWidth="1"/>
    <col min="2" max="6" width="20.42578125" style="134" customWidth="1"/>
    <col min="7" max="7" width="26.85546875" style="134" customWidth="1"/>
    <col min="8" max="9" width="16.7109375" style="134" customWidth="1"/>
    <col min="10" max="16384" width="9.140625" style="134"/>
  </cols>
  <sheetData>
    <row r="3" spans="1:7" ht="20.100000000000001" customHeight="1" x14ac:dyDescent="0.25">
      <c r="A3" s="107" t="s">
        <v>45</v>
      </c>
      <c r="B3" s="130" t="s">
        <v>137</v>
      </c>
      <c r="C3" s="131"/>
      <c r="D3" s="132"/>
      <c r="E3" s="133"/>
    </row>
    <row r="4" spans="1:7" ht="20.100000000000001" customHeight="1" x14ac:dyDescent="0.25">
      <c r="A4" s="107" t="s">
        <v>46</v>
      </c>
      <c r="B4" s="135">
        <v>41759</v>
      </c>
      <c r="C4" s="131"/>
      <c r="D4" s="132"/>
      <c r="E4" s="133"/>
    </row>
    <row r="5" spans="1:7" ht="20.100000000000001" customHeight="1" x14ac:dyDescent="0.2">
      <c r="A5" s="136"/>
    </row>
    <row r="6" spans="1:7" s="128" customFormat="1" ht="20.100000000000001" customHeight="1" x14ac:dyDescent="0.25">
      <c r="A6" s="140" t="s">
        <v>99</v>
      </c>
      <c r="B6" s="141"/>
      <c r="C6" s="142"/>
      <c r="D6" s="143" t="s">
        <v>100</v>
      </c>
      <c r="E6" s="143"/>
      <c r="F6" s="144"/>
      <c r="G6" s="144"/>
    </row>
    <row r="7" spans="1:7" ht="31.5" customHeight="1" x14ac:dyDescent="0.25">
      <c r="A7" s="129" t="s">
        <v>101</v>
      </c>
      <c r="B7" s="217" t="s">
        <v>159</v>
      </c>
      <c r="C7" s="218"/>
      <c r="D7" s="218"/>
      <c r="E7" s="218"/>
      <c r="F7" s="219"/>
      <c r="G7" s="137"/>
    </row>
    <row r="8" spans="1:7" ht="36.75" customHeight="1" x14ac:dyDescent="0.25">
      <c r="A8" s="129" t="s">
        <v>102</v>
      </c>
      <c r="B8" s="217" t="s">
        <v>196</v>
      </c>
      <c r="C8" s="218"/>
      <c r="D8" s="218"/>
      <c r="E8" s="218"/>
      <c r="F8" s="219"/>
      <c r="G8" s="137"/>
    </row>
    <row r="9" spans="1:7" ht="47.25" customHeight="1" x14ac:dyDescent="0.25">
      <c r="A9" s="129" t="s">
        <v>103</v>
      </c>
      <c r="B9" s="217" t="s">
        <v>197</v>
      </c>
      <c r="C9" s="218"/>
      <c r="D9" s="218"/>
      <c r="E9" s="218"/>
      <c r="F9" s="219"/>
      <c r="G9" s="137"/>
    </row>
    <row r="10" spans="1:7" ht="44.25" customHeight="1" x14ac:dyDescent="0.25">
      <c r="A10" s="129" t="s">
        <v>104</v>
      </c>
      <c r="B10" s="217" t="s">
        <v>198</v>
      </c>
      <c r="C10" s="220"/>
      <c r="D10" s="220"/>
      <c r="E10" s="220"/>
      <c r="F10" s="221"/>
      <c r="G10" s="137"/>
    </row>
    <row r="11" spans="1:7" ht="20.100000000000001" customHeight="1" x14ac:dyDescent="0.2">
      <c r="A11" s="210"/>
    </row>
    <row r="12" spans="1:7" ht="20.100000000000001" customHeight="1" x14ac:dyDescent="0.2">
      <c r="A12" s="210"/>
    </row>
    <row r="13" spans="1:7" ht="44.25" customHeight="1" x14ac:dyDescent="0.25">
      <c r="A13" s="211"/>
      <c r="B13" s="209" t="s">
        <v>191</v>
      </c>
      <c r="C13" s="145" t="s">
        <v>102</v>
      </c>
      <c r="D13" s="145" t="s">
        <v>103</v>
      </c>
      <c r="E13" s="145" t="s">
        <v>104</v>
      </c>
      <c r="F13" s="145" t="s">
        <v>163</v>
      </c>
    </row>
    <row r="14" spans="1:7" ht="66.75" customHeight="1" x14ac:dyDescent="0.25">
      <c r="A14" s="138" t="s">
        <v>116</v>
      </c>
      <c r="B14" s="146">
        <v>5</v>
      </c>
      <c r="C14" s="146" t="s">
        <v>160</v>
      </c>
      <c r="D14" s="146" t="s">
        <v>161</v>
      </c>
      <c r="E14" s="146" t="s">
        <v>162</v>
      </c>
      <c r="F14" s="146"/>
    </row>
    <row r="15" spans="1:7" ht="96.75" customHeight="1" x14ac:dyDescent="0.25">
      <c r="A15" s="138" t="s">
        <v>199</v>
      </c>
      <c r="B15" s="212" t="s">
        <v>201</v>
      </c>
      <c r="C15" s="146">
        <v>3.4</v>
      </c>
      <c r="D15" s="146">
        <v>9.8000000000000007</v>
      </c>
      <c r="E15" s="146">
        <v>2.4</v>
      </c>
      <c r="F15" s="146" t="s">
        <v>200</v>
      </c>
    </row>
    <row r="16" spans="1:7" ht="20.100000000000001" customHeight="1" x14ac:dyDescent="0.25">
      <c r="A16" s="138" t="s">
        <v>105</v>
      </c>
      <c r="B16" s="146" t="s">
        <v>164</v>
      </c>
      <c r="C16" s="146" t="s">
        <v>165</v>
      </c>
      <c r="D16" s="146" t="s">
        <v>164</v>
      </c>
      <c r="E16" s="146" t="s">
        <v>166</v>
      </c>
      <c r="F16" s="146"/>
    </row>
    <row r="17" spans="1:6" ht="20.100000000000001" customHeight="1" x14ac:dyDescent="0.25">
      <c r="A17" s="138" t="s">
        <v>106</v>
      </c>
      <c r="B17" s="146" t="s">
        <v>151</v>
      </c>
      <c r="C17" s="146" t="s">
        <v>152</v>
      </c>
      <c r="D17" s="146" t="s">
        <v>189</v>
      </c>
      <c r="E17" s="146" t="s">
        <v>152</v>
      </c>
      <c r="F17" s="146"/>
    </row>
    <row r="18" spans="1:6" ht="20.100000000000001" customHeight="1" x14ac:dyDescent="0.25">
      <c r="A18" s="139" t="s">
        <v>107</v>
      </c>
      <c r="B18" s="146">
        <v>0</v>
      </c>
      <c r="C18" s="146">
        <v>0</v>
      </c>
      <c r="D18" s="146">
        <v>0</v>
      </c>
      <c r="E18" s="146">
        <v>0</v>
      </c>
      <c r="F18" s="146"/>
    </row>
    <row r="19" spans="1:6" ht="20.100000000000001" customHeight="1" x14ac:dyDescent="0.25">
      <c r="A19" s="139" t="s">
        <v>108</v>
      </c>
      <c r="B19" s="146" t="s">
        <v>167</v>
      </c>
      <c r="C19" s="146" t="s">
        <v>168</v>
      </c>
      <c r="D19" s="146" t="s">
        <v>168</v>
      </c>
      <c r="E19" s="146" t="s">
        <v>169</v>
      </c>
      <c r="F19" s="146"/>
    </row>
    <row r="20" spans="1:6" ht="20.100000000000001" customHeight="1" x14ac:dyDescent="0.25">
      <c r="A20" s="139" t="s">
        <v>109</v>
      </c>
      <c r="B20" s="146" t="s">
        <v>170</v>
      </c>
      <c r="C20" s="146" t="s">
        <v>170</v>
      </c>
      <c r="D20" s="146" t="s">
        <v>171</v>
      </c>
      <c r="E20" s="146" t="s">
        <v>170</v>
      </c>
      <c r="F20" s="146"/>
    </row>
    <row r="21" spans="1:6" ht="20.100000000000001" customHeight="1" x14ac:dyDescent="0.25">
      <c r="A21" s="139" t="s">
        <v>110</v>
      </c>
      <c r="B21" s="146" t="s">
        <v>170</v>
      </c>
      <c r="C21" s="146" t="s">
        <v>171</v>
      </c>
      <c r="D21" s="146" t="s">
        <v>172</v>
      </c>
      <c r="E21" s="146" t="s">
        <v>170</v>
      </c>
      <c r="F21" s="146"/>
    </row>
    <row r="22" spans="1:6" ht="20.100000000000001" customHeight="1" x14ac:dyDescent="0.25">
      <c r="A22" s="139" t="s">
        <v>111</v>
      </c>
      <c r="B22" s="146" t="s">
        <v>170</v>
      </c>
      <c r="C22" s="146" t="s">
        <v>171</v>
      </c>
      <c r="D22" s="146" t="s">
        <v>172</v>
      </c>
      <c r="E22" s="146" t="s">
        <v>171</v>
      </c>
      <c r="F22" s="146"/>
    </row>
    <row r="23" spans="1:6" ht="20.100000000000001" customHeight="1" x14ac:dyDescent="0.25">
      <c r="A23" s="139" t="s">
        <v>112</v>
      </c>
      <c r="B23" s="146" t="s">
        <v>173</v>
      </c>
      <c r="C23" s="146" t="s">
        <v>174</v>
      </c>
      <c r="D23" s="146" t="s">
        <v>174</v>
      </c>
      <c r="E23" s="146" t="s">
        <v>175</v>
      </c>
      <c r="F23" s="146"/>
    </row>
    <row r="24" spans="1:6" ht="20.100000000000001" customHeight="1" x14ac:dyDescent="0.25">
      <c r="A24" s="139" t="s">
        <v>113</v>
      </c>
      <c r="B24" s="146" t="s">
        <v>176</v>
      </c>
      <c r="C24" s="146" t="s">
        <v>168</v>
      </c>
      <c r="D24" s="146" t="s">
        <v>168</v>
      </c>
      <c r="E24" s="146" t="s">
        <v>168</v>
      </c>
      <c r="F24" s="146"/>
    </row>
    <row r="25" spans="1:6" ht="45" customHeight="1" x14ac:dyDescent="0.25">
      <c r="A25" s="139" t="s">
        <v>114</v>
      </c>
      <c r="B25" s="198">
        <v>30.3</v>
      </c>
      <c r="C25" s="198">
        <v>52</v>
      </c>
      <c r="D25" s="198">
        <v>29.3</v>
      </c>
      <c r="E25" s="198">
        <v>8.6999999999999993</v>
      </c>
      <c r="F25" s="146" t="s">
        <v>179</v>
      </c>
    </row>
    <row r="26" spans="1:6" ht="50.25" customHeight="1" x14ac:dyDescent="0.25">
      <c r="A26" s="139" t="s">
        <v>115</v>
      </c>
      <c r="B26" s="198">
        <v>6.0600000000000005</v>
      </c>
      <c r="C26" s="198">
        <v>15.294117647058824</v>
      </c>
      <c r="D26" s="198">
        <v>3.8051948051948052</v>
      </c>
      <c r="E26" s="198">
        <v>25.588235294117641</v>
      </c>
      <c r="F26" s="146" t="s">
        <v>179</v>
      </c>
    </row>
    <row r="27" spans="1:6" ht="20.100000000000001" customHeight="1" x14ac:dyDescent="0.25">
      <c r="A27" s="139" t="s">
        <v>177</v>
      </c>
      <c r="B27" s="199">
        <v>31.7</v>
      </c>
      <c r="C27" s="198">
        <v>52</v>
      </c>
      <c r="D27" s="199">
        <v>30.7</v>
      </c>
      <c r="E27" s="199">
        <v>10.1</v>
      </c>
    </row>
    <row r="28" spans="1:6" ht="20.100000000000001" customHeight="1" x14ac:dyDescent="0.25">
      <c r="A28" s="139" t="s">
        <v>178</v>
      </c>
      <c r="B28" s="199">
        <v>4.464788732394366</v>
      </c>
      <c r="C28" s="198">
        <v>15.294117647058824</v>
      </c>
      <c r="D28" s="199">
        <v>3.1326530612244894</v>
      </c>
      <c r="E28" s="199">
        <v>4.139344262295082</v>
      </c>
    </row>
    <row r="29" spans="1:6" ht="20.100000000000001" customHeight="1" x14ac:dyDescent="0.2">
      <c r="B29" s="134" t="s">
        <v>202</v>
      </c>
    </row>
  </sheetData>
  <mergeCells count="4">
    <mergeCell ref="B7:F7"/>
    <mergeCell ref="B8:F8"/>
    <mergeCell ref="B9:F9"/>
    <mergeCell ref="B10:F10"/>
  </mergeCells>
  <printOptions horizontalCentered="1"/>
  <pageMargins left="0.5" right="0.5" top="0.5" bottom="0.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Use Sector Descriptions</vt:lpstr>
      <vt:lpstr>Population&amp;Demand Projections</vt:lpstr>
      <vt:lpstr>Supply Alternative 1</vt:lpstr>
      <vt:lpstr>Supply Alternative 2</vt:lpstr>
      <vt:lpstr>Supply Alternative 3</vt:lpstr>
      <vt:lpstr>Supply Alternative 4</vt:lpstr>
      <vt:lpstr>Supply Alternatives Summary</vt:lpstr>
      <vt:lpstr>'Supply Alternative 1'!Print_Area</vt:lpstr>
      <vt:lpstr>'Supply Alternative 4'!Print_Area</vt:lpstr>
      <vt:lpstr>'Supply Alternatives Summary'!Print_Area</vt:lpstr>
      <vt:lpstr>'Use Sector Descriptions'!Print_Area</vt:lpstr>
    </vt:vector>
  </TitlesOfParts>
  <Company>NC Division of Water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J. Rayno</dc:creator>
  <cp:lastModifiedBy>Donald Rayno</cp:lastModifiedBy>
  <cp:lastPrinted>2014-11-11T15:39:21Z</cp:lastPrinted>
  <dcterms:created xsi:type="dcterms:W3CDTF">2000-10-23T21:54:55Z</dcterms:created>
  <dcterms:modified xsi:type="dcterms:W3CDTF">2014-11-12T20:50:12Z</dcterms:modified>
</cp:coreProperties>
</file>