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Y:\Water Resources Development Grant\Admin\Reimbursements\Tracking Sheets\2024\"/>
    </mc:Choice>
  </mc:AlternateContent>
  <xr:revisionPtr revIDLastSave="0" documentId="8_{9B6562C3-AD37-4191-AC0A-0E5545646E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n-Federal" sheetId="2" r:id="rId1"/>
    <sheet name="Federal" sheetId="1" r:id="rId2"/>
    <sheet name="NRCS-EQIP" sheetId="4" r:id="rId3"/>
    <sheet name="VLookup" sheetId="6" state="hidden" r:id="rId4"/>
    <sheet name="Updates from 4-27-22 Version" sheetId="7" r:id="rId5"/>
    <sheet name="Pull Downs" sheetId="5" state="hidden" r:id="rId6"/>
  </sheets>
  <definedNames>
    <definedName name="_xlnm.Print_Area" localSheetId="1">Federal!$A$1:$AL$83</definedName>
    <definedName name="_xlnm.Print_Area" localSheetId="0">'Non-Federal'!$A$1:$AK$81</definedName>
    <definedName name="_xlnm.Print_Area" localSheetId="2">'NRCS-EQIP'!$A$1:$AL$99</definedName>
    <definedName name="_xlnm.Print_Area" localSheetId="4">'Updates from 4-27-22 Version'!$A$1:$C$7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4" l="1"/>
  <c r="F84" i="4"/>
  <c r="V58" i="4"/>
  <c r="D57" i="4"/>
  <c r="D59" i="4"/>
  <c r="Q61" i="1"/>
  <c r="J61" i="1"/>
  <c r="P58" i="4"/>
  <c r="J58" i="4"/>
  <c r="I28" i="2"/>
  <c r="I19" i="2"/>
  <c r="U56" i="4"/>
  <c r="O56" i="4"/>
  <c r="I56" i="4"/>
  <c r="L19" i="2"/>
  <c r="L13" i="2"/>
  <c r="F82" i="4" l="1"/>
  <c r="L25" i="1" l="1"/>
  <c r="L19" i="1"/>
  <c r="L13" i="1"/>
  <c r="V57" i="2" l="1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P22" i="2" l="1"/>
  <c r="N22" i="2"/>
  <c r="L22" i="2"/>
  <c r="L23" i="2" s="1"/>
  <c r="J22" i="2"/>
  <c r="Q22" i="2"/>
  <c r="Q16" i="2"/>
  <c r="J16" i="2"/>
  <c r="P16" i="2"/>
  <c r="N16" i="2"/>
  <c r="L16" i="2"/>
  <c r="L17" i="2" s="1"/>
  <c r="N10" i="2"/>
  <c r="Q10" i="2"/>
  <c r="J10" i="2"/>
  <c r="P10" i="2"/>
  <c r="L10" i="2"/>
  <c r="L11" i="2" s="1"/>
  <c r="N28" i="1"/>
  <c r="L28" i="1"/>
  <c r="L29" i="1" s="1"/>
  <c r="Q28" i="1"/>
  <c r="P28" i="1"/>
  <c r="J28" i="1"/>
  <c r="J22" i="1"/>
  <c r="P22" i="1"/>
  <c r="N22" i="1"/>
  <c r="Q22" i="1"/>
  <c r="L22" i="1"/>
  <c r="L23" i="1" s="1"/>
  <c r="N16" i="1"/>
  <c r="J16" i="1"/>
  <c r="Q16" i="1"/>
  <c r="L16" i="1"/>
  <c r="L17" i="1" s="1"/>
  <c r="P16" i="1"/>
  <c r="J10" i="1"/>
  <c r="P10" i="1"/>
  <c r="N10" i="1"/>
  <c r="L10" i="1"/>
  <c r="L11" i="1" s="1"/>
  <c r="Q10" i="1"/>
  <c r="D4" i="6"/>
  <c r="F10" i="4" l="1"/>
  <c r="D7" i="6"/>
  <c r="D56" i="4"/>
  <c r="C77" i="4" l="1"/>
  <c r="C69" i="4"/>
  <c r="V57" i="4"/>
  <c r="P57" i="4"/>
  <c r="J57" i="4"/>
  <c r="Q22" i="4"/>
  <c r="P22" i="4"/>
  <c r="O22" i="4"/>
  <c r="N22" i="4"/>
  <c r="M22" i="4"/>
  <c r="L22" i="4"/>
  <c r="J22" i="4"/>
  <c r="I22" i="4"/>
  <c r="H22" i="4"/>
  <c r="G22" i="4"/>
  <c r="F22" i="4"/>
  <c r="D21" i="4"/>
  <c r="D20" i="4"/>
  <c r="Q19" i="4"/>
  <c r="P19" i="4"/>
  <c r="O19" i="4"/>
  <c r="N19" i="4"/>
  <c r="M19" i="4"/>
  <c r="L19" i="4"/>
  <c r="J19" i="4"/>
  <c r="I19" i="4"/>
  <c r="H19" i="4"/>
  <c r="G19" i="4"/>
  <c r="F19" i="4"/>
  <c r="Q16" i="4"/>
  <c r="P16" i="4"/>
  <c r="O16" i="4"/>
  <c r="N16" i="4"/>
  <c r="M16" i="4"/>
  <c r="L16" i="4"/>
  <c r="J16" i="4"/>
  <c r="I16" i="4"/>
  <c r="H16" i="4"/>
  <c r="G16" i="4"/>
  <c r="F16" i="4"/>
  <c r="D15" i="4"/>
  <c r="D14" i="4"/>
  <c r="Q13" i="4"/>
  <c r="P13" i="4"/>
  <c r="O13" i="4"/>
  <c r="N13" i="4"/>
  <c r="M13" i="4"/>
  <c r="L13" i="4"/>
  <c r="J13" i="4"/>
  <c r="I13" i="4"/>
  <c r="H13" i="4"/>
  <c r="G13" i="4"/>
  <c r="F13" i="4"/>
  <c r="Q10" i="4"/>
  <c r="Q11" i="4" s="1"/>
  <c r="P10" i="4"/>
  <c r="P11" i="4" s="1"/>
  <c r="O10" i="4"/>
  <c r="O11" i="4" s="1"/>
  <c r="N10" i="4"/>
  <c r="N11" i="4" s="1"/>
  <c r="M10" i="4"/>
  <c r="M11" i="4" s="1"/>
  <c r="L10" i="4"/>
  <c r="J10" i="4"/>
  <c r="J11" i="4" s="1"/>
  <c r="I10" i="4"/>
  <c r="I11" i="4" s="1"/>
  <c r="H10" i="4"/>
  <c r="H11" i="4" s="1"/>
  <c r="G10" i="4"/>
  <c r="G11" i="4" s="1"/>
  <c r="F11" i="4"/>
  <c r="D9" i="4"/>
  <c r="D21" i="2"/>
  <c r="D20" i="2"/>
  <c r="D15" i="2"/>
  <c r="D14" i="2"/>
  <c r="D21" i="1"/>
  <c r="D20" i="1"/>
  <c r="D15" i="1"/>
  <c r="D14" i="1"/>
  <c r="D58" i="4" l="1"/>
  <c r="M23" i="4"/>
  <c r="O23" i="4"/>
  <c r="N23" i="4"/>
  <c r="N17" i="4"/>
  <c r="L23" i="4"/>
  <c r="J17" i="4"/>
  <c r="J23" i="4"/>
  <c r="P23" i="4"/>
  <c r="F17" i="4"/>
  <c r="D19" i="4"/>
  <c r="D10" i="4"/>
  <c r="G17" i="4"/>
  <c r="P17" i="4"/>
  <c r="H17" i="4"/>
  <c r="Q17" i="4"/>
  <c r="H23" i="4"/>
  <c r="Q23" i="4"/>
  <c r="I17" i="4"/>
  <c r="D13" i="4"/>
  <c r="O17" i="4"/>
  <c r="D16" i="4"/>
  <c r="G23" i="4"/>
  <c r="M17" i="4"/>
  <c r="I23" i="4"/>
  <c r="D22" i="4"/>
  <c r="F23" i="4"/>
  <c r="L17" i="4"/>
  <c r="L11" i="4"/>
  <c r="D5" i="4"/>
  <c r="D11" i="4"/>
  <c r="O28" i="1"/>
  <c r="M28" i="1"/>
  <c r="I28" i="1"/>
  <c r="H28" i="1"/>
  <c r="G28" i="1"/>
  <c r="F28" i="1"/>
  <c r="O22" i="1"/>
  <c r="M22" i="1"/>
  <c r="I22" i="1"/>
  <c r="H22" i="1"/>
  <c r="G22" i="1"/>
  <c r="F22" i="1"/>
  <c r="AC60" i="1"/>
  <c r="D61" i="1" s="1"/>
  <c r="Q19" i="1"/>
  <c r="P19" i="1"/>
  <c r="O19" i="1"/>
  <c r="N19" i="1"/>
  <c r="M19" i="1"/>
  <c r="J19" i="1"/>
  <c r="I19" i="1"/>
  <c r="H19" i="1"/>
  <c r="G19" i="1"/>
  <c r="F19" i="1"/>
  <c r="O22" i="2"/>
  <c r="M22" i="2"/>
  <c r="I22" i="2"/>
  <c r="H22" i="2"/>
  <c r="G22" i="2"/>
  <c r="F22" i="2"/>
  <c r="Q19" i="2"/>
  <c r="P19" i="2"/>
  <c r="O19" i="2"/>
  <c r="N19" i="2"/>
  <c r="M19" i="2"/>
  <c r="J19" i="2"/>
  <c r="H19" i="2"/>
  <c r="G19" i="2"/>
  <c r="F19" i="2"/>
  <c r="W59" i="2"/>
  <c r="C81" i="2"/>
  <c r="F57" i="4" l="1"/>
  <c r="F83" i="4"/>
  <c r="D4" i="4"/>
  <c r="D23" i="4"/>
  <c r="D17" i="4"/>
  <c r="D6" i="4"/>
  <c r="D7" i="4" s="1"/>
  <c r="D19" i="2"/>
  <c r="Q23" i="1"/>
  <c r="O23" i="1"/>
  <c r="N23" i="1"/>
  <c r="M23" i="1"/>
  <c r="I23" i="1"/>
  <c r="H23" i="1"/>
  <c r="P23" i="1"/>
  <c r="F23" i="1"/>
  <c r="G23" i="1"/>
  <c r="D22" i="1"/>
  <c r="J23" i="1"/>
  <c r="D19" i="1"/>
  <c r="Q23" i="2"/>
  <c r="P23" i="2"/>
  <c r="O23" i="2"/>
  <c r="N23" i="2"/>
  <c r="M23" i="2"/>
  <c r="J23" i="2"/>
  <c r="G23" i="2"/>
  <c r="F23" i="2"/>
  <c r="I23" i="2"/>
  <c r="H23" i="2"/>
  <c r="D22" i="2"/>
  <c r="C74" i="2"/>
  <c r="Q59" i="2"/>
  <c r="J59" i="2"/>
  <c r="W60" i="2" s="1"/>
  <c r="D59" i="2"/>
  <c r="O16" i="2"/>
  <c r="M16" i="2"/>
  <c r="I16" i="2"/>
  <c r="H16" i="2"/>
  <c r="G16" i="2"/>
  <c r="F16" i="2"/>
  <c r="Q13" i="2"/>
  <c r="P13" i="2"/>
  <c r="O13" i="2"/>
  <c r="N13" i="2"/>
  <c r="M13" i="2"/>
  <c r="J13" i="2"/>
  <c r="I13" i="2"/>
  <c r="H13" i="2"/>
  <c r="G13" i="2"/>
  <c r="F13" i="2"/>
  <c r="Q11" i="2"/>
  <c r="P11" i="2"/>
  <c r="O10" i="2"/>
  <c r="O11" i="2" s="1"/>
  <c r="N11" i="2"/>
  <c r="M10" i="2"/>
  <c r="M11" i="2" s="1"/>
  <c r="J11" i="2"/>
  <c r="I10" i="2"/>
  <c r="I11" i="2" s="1"/>
  <c r="H10" i="2"/>
  <c r="H11" i="2" s="1"/>
  <c r="G10" i="2"/>
  <c r="G11" i="2" s="1"/>
  <c r="F10" i="2"/>
  <c r="F11" i="2" s="1"/>
  <c r="D9" i="2"/>
  <c r="J60" i="2" l="1"/>
  <c r="Q60" i="2"/>
  <c r="D23" i="2"/>
  <c r="D5" i="2"/>
  <c r="D6" i="2" s="1"/>
  <c r="D7" i="2" s="1"/>
  <c r="Q62" i="2"/>
  <c r="D23" i="1"/>
  <c r="F17" i="2"/>
  <c r="P17" i="2"/>
  <c r="N17" i="2"/>
  <c r="J17" i="2"/>
  <c r="D11" i="2"/>
  <c r="Q17" i="2"/>
  <c r="M17" i="2"/>
  <c r="G17" i="2"/>
  <c r="H17" i="2"/>
  <c r="D16" i="2"/>
  <c r="D13" i="2"/>
  <c r="D4" i="2" s="1"/>
  <c r="I17" i="2"/>
  <c r="O17" i="2"/>
  <c r="D10" i="2"/>
  <c r="D17" i="2" l="1"/>
  <c r="D27" i="1"/>
  <c r="D26" i="1"/>
  <c r="D9" i="1"/>
  <c r="D5" i="1" l="1"/>
  <c r="D6" i="1" s="1"/>
  <c r="W60" i="1"/>
  <c r="Q25" i="1"/>
  <c r="P25" i="1"/>
  <c r="O25" i="1"/>
  <c r="N25" i="1"/>
  <c r="M25" i="1"/>
  <c r="J25" i="1"/>
  <c r="I25" i="1"/>
  <c r="H25" i="1"/>
  <c r="G25" i="1"/>
  <c r="F25" i="1"/>
  <c r="P29" i="1" l="1"/>
  <c r="O29" i="1"/>
  <c r="J29" i="1"/>
  <c r="I29" i="1"/>
  <c r="D25" i="1"/>
  <c r="G29" i="1"/>
  <c r="M29" i="1"/>
  <c r="Q29" i="1"/>
  <c r="D28" i="1"/>
  <c r="H29" i="1"/>
  <c r="N29" i="1"/>
  <c r="F29" i="1"/>
  <c r="D29" i="1" l="1"/>
  <c r="Q13" i="1" l="1"/>
  <c r="Q17" i="1" l="1"/>
  <c r="M13" i="1"/>
  <c r="N13" i="1"/>
  <c r="O13" i="1"/>
  <c r="F13" i="1" l="1"/>
  <c r="G13" i="1" l="1"/>
  <c r="H13" i="1"/>
  <c r="I13" i="1"/>
  <c r="J13" i="1"/>
  <c r="P13" i="1"/>
  <c r="D13" i="1" l="1"/>
  <c r="D4" i="1" s="1"/>
  <c r="O16" i="1"/>
  <c r="I16" i="1"/>
  <c r="H16" i="1"/>
  <c r="G16" i="1"/>
  <c r="F16" i="1" l="1"/>
  <c r="M16" i="1" l="1"/>
  <c r="M17" i="1" l="1"/>
  <c r="D16" i="1"/>
  <c r="C76" i="1"/>
  <c r="D7" i="1" s="1"/>
  <c r="D11" i="1" l="1"/>
  <c r="J60" i="1"/>
  <c r="C83" i="1" l="1"/>
  <c r="P17" i="1"/>
  <c r="O17" i="1"/>
  <c r="N17" i="1"/>
  <c r="J17" i="1"/>
  <c r="I17" i="1"/>
  <c r="H17" i="1"/>
  <c r="G17" i="1"/>
  <c r="Q60" i="1"/>
  <c r="D60" i="1" l="1"/>
  <c r="D62" i="1" s="1"/>
  <c r="AC61" i="1"/>
  <c r="Q63" i="1"/>
  <c r="D17" i="1"/>
  <c r="F17" i="1"/>
  <c r="G10" i="1" l="1"/>
  <c r="G11" i="1" s="1"/>
  <c r="P11" i="1"/>
  <c r="I10" i="1"/>
  <c r="I11" i="1" s="1"/>
  <c r="J11" i="1"/>
  <c r="H10" i="1"/>
  <c r="H11" i="1" s="1"/>
  <c r="Q11" i="1"/>
  <c r="O10" i="1"/>
  <c r="O11" i="1" s="1"/>
  <c r="F10" i="1"/>
  <c r="F11" i="1" s="1"/>
  <c r="N11" i="1"/>
  <c r="M10" i="1"/>
  <c r="M11" i="1" s="1"/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Amin</author>
  </authors>
  <commentList>
    <comment ref="D4" authorId="0" shapeId="0" xr:uid="{4E7743EA-1E7D-4A70-96DC-BFBCCC14E32B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all of the budget information below is entered.</t>
        </r>
      </text>
    </comment>
    <comment ref="D5" authorId="0" shapeId="0" xr:uid="{64F8F44D-072E-4A15-93E0-E8B4ACE2AB6E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6" authorId="0" shapeId="0" xr:uid="{6E6170A2-23E3-4466-B99C-B82FD62801B7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7" authorId="0" shapeId="0" xr:uid="{8E3004BE-C5A8-47F1-9202-85C96329DDD0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B26" authorId="0" shapeId="0" xr:uid="{5AC04BF6-74D2-40FE-9765-80C326EB7B60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ALL DOCUMENTS SUPPORTING ALL PROJECT RELATED EXPENSES SHOULD BE LISTED IN THIS SECTION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Amin</author>
  </authors>
  <commentList>
    <comment ref="D4" authorId="0" shapeId="0" xr:uid="{543D2EBB-E1E8-4480-9F10-050D12EF5FDE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all of the budget information below is entered.</t>
        </r>
      </text>
    </comment>
    <comment ref="D5" authorId="0" shapeId="0" xr:uid="{D3766FF9-CCEC-4AAB-8542-3AB273D10414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6" authorId="0" shapeId="0" xr:uid="{047D933D-4AD5-48BF-9A19-C26B07EF4BA1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7" authorId="0" shapeId="0" xr:uid="{8A7275C5-EC67-4F89-8AE8-4A71278A92FA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B32" authorId="0" shapeId="0" xr:uid="{B39DF31F-29E9-4E33-A68B-61C51603FA5B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ALL DOCUMENTS SUPPORTING ALL PROJECT RELATED EXPENSES SHOULD BE LISTED IN THIS SECTION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Amin</author>
  </authors>
  <commentList>
    <comment ref="D4" authorId="0" shapeId="0" xr:uid="{436FEC86-9F4C-4ED2-9AB2-CA8D227B7402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all of the budget information below is entered.</t>
        </r>
      </text>
    </comment>
    <comment ref="D5" authorId="0" shapeId="0" xr:uid="{841B346D-8096-4E75-B09D-D6A5262F45B4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6" authorId="0" shapeId="0" xr:uid="{1D65B937-7EBE-4A05-88C8-BA3FD6102AA3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7" authorId="0" shapeId="0" xr:uid="{94882E8A-6CA9-4E4D-9E99-D16F4434F90B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B26" authorId="0" shapeId="0" xr:uid="{2DA018D8-E756-4E34-A848-97036449FF5F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ALL DOCUMENTS SUPPORTING ALL PROJECT RELATED EXPENSES SHOULD BE LISTED IN THIS SECTION
</t>
        </r>
      </text>
    </comment>
  </commentList>
</comments>
</file>

<file path=xl/sharedStrings.xml><?xml version="1.0" encoding="utf-8"?>
<sst xmlns="http://schemas.openxmlformats.org/spreadsheetml/2006/main" count="587" uniqueCount="161">
  <si>
    <t>Date</t>
  </si>
  <si>
    <t>Description</t>
  </si>
  <si>
    <t>Amount</t>
  </si>
  <si>
    <t>Total</t>
  </si>
  <si>
    <t>Request #</t>
  </si>
  <si>
    <t>Starting Balance:</t>
  </si>
  <si>
    <t>Expended:</t>
  </si>
  <si>
    <t>Remaining Balance:</t>
  </si>
  <si>
    <t>Category</t>
  </si>
  <si>
    <t>Construction</t>
  </si>
  <si>
    <t>Education</t>
  </si>
  <si>
    <t>Land</t>
  </si>
  <si>
    <t>Excess Local Match:</t>
  </si>
  <si>
    <t>Payment #</t>
  </si>
  <si>
    <t>Design</t>
  </si>
  <si>
    <t>Permitting</t>
  </si>
  <si>
    <t>Survey</t>
  </si>
  <si>
    <t>Const. Oversight</t>
  </si>
  <si>
    <t>In-Kind</t>
  </si>
  <si>
    <t>Cash</t>
  </si>
  <si>
    <t>A</t>
  </si>
  <si>
    <t>D</t>
  </si>
  <si>
    <t>P</t>
  </si>
  <si>
    <t>S</t>
  </si>
  <si>
    <t>C</t>
  </si>
  <si>
    <t>CO</t>
  </si>
  <si>
    <t>Construction Oversight</t>
  </si>
  <si>
    <t>M</t>
  </si>
  <si>
    <t>E</t>
  </si>
  <si>
    <t>L</t>
  </si>
  <si>
    <t>Administration</t>
  </si>
  <si>
    <t>Design / Engineering</t>
  </si>
  <si>
    <t>Code</t>
  </si>
  <si>
    <t>Project Name:</t>
  </si>
  <si>
    <t>Grant Award Amount:</t>
  </si>
  <si>
    <t>Last Update Date:</t>
  </si>
  <si>
    <t>DEQ Contract #:</t>
  </si>
  <si>
    <t>COMPLETION INSTRUCTIONS</t>
  </si>
  <si>
    <t xml:space="preserve"> 2.) GRANT BUDGET - LOCAL</t>
  </si>
  <si>
    <t>Monitoring</t>
  </si>
  <si>
    <t>GRANT BUDGET - DEQ</t>
  </si>
  <si>
    <t>DEQ Share Tracking</t>
  </si>
  <si>
    <t>1.) GRANT BUDGET -DEQ</t>
  </si>
  <si>
    <t>90% Reimbursement Amount:</t>
  </si>
  <si>
    <t>10% Retainage Summary</t>
  </si>
  <si>
    <t>Match %</t>
  </si>
  <si>
    <t>Final Payment Amount</t>
  </si>
  <si>
    <t>CSD - Total of All Prior Payments = Final Payment Amount</t>
  </si>
  <si>
    <t>GRANT BUDGET - FEDERAL</t>
  </si>
  <si>
    <t>Federal Code</t>
  </si>
  <si>
    <t>AF</t>
  </si>
  <si>
    <t>DF</t>
  </si>
  <si>
    <t>PF</t>
  </si>
  <si>
    <t>SF</t>
  </si>
  <si>
    <t>CF</t>
  </si>
  <si>
    <t>COF</t>
  </si>
  <si>
    <t>MF</t>
  </si>
  <si>
    <t>EF</t>
  </si>
  <si>
    <t>LF</t>
  </si>
  <si>
    <t>Non-Federal Total:</t>
  </si>
  <si>
    <t>Federal Total:</t>
  </si>
  <si>
    <t>CATEGORY</t>
  </si>
  <si>
    <r>
      <t xml:space="preserve">Enter DEQ (WRDG) cost-share amounts in </t>
    </r>
    <r>
      <rPr>
        <i/>
        <sz val="11"/>
        <color theme="1"/>
        <rFont val="Verdana"/>
        <family val="2"/>
        <scheme val="minor"/>
      </rPr>
      <t>Starting Balance</t>
    </r>
    <r>
      <rPr>
        <sz val="11"/>
        <color theme="1"/>
        <rFont val="Verdana"/>
        <family val="2"/>
        <scheme val="minor"/>
      </rPr>
      <t xml:space="preserve"> row per most recently approved DEQ contract budget.</t>
    </r>
  </si>
  <si>
    <t>Total:</t>
  </si>
  <si>
    <t>Final Payment Calculation - NRCS EQIP (Actual Costs)</t>
  </si>
  <si>
    <t xml:space="preserve">If $X &lt; Contract Amount, CSD = $X </t>
  </si>
  <si>
    <t>If $X &gt;/= Contract Amount, CSD = Max Grant Award Amount</t>
  </si>
  <si>
    <t>Actual Project Cost - Total NRCS-CPA 1245 Amount = X</t>
  </si>
  <si>
    <t>90% Reimbursement Remaining:</t>
  </si>
  <si>
    <t>GRANT BUDGET -OTHER NON FEDERAL</t>
  </si>
  <si>
    <t>GRANT BUDGET - OTHER NON FEDERAL</t>
  </si>
  <si>
    <t xml:space="preserve"> 3.) GRANT BUDGET - OTHER NON-FEDERAL</t>
  </si>
  <si>
    <t>5.) DEQ Share Tracking</t>
  </si>
  <si>
    <t xml:space="preserve"> 7.) Other Non-Federal Share Tracking</t>
  </si>
  <si>
    <t xml:space="preserve"> 8.) Payment Amount</t>
  </si>
  <si>
    <t>4.) GRANT BUDGET - FEDERAL</t>
  </si>
  <si>
    <t>10.) Payment Amount</t>
  </si>
  <si>
    <t>COST &amp; INVOICING DOCUMENTATION</t>
  </si>
  <si>
    <t>Total Budgeted Project Costs:</t>
  </si>
  <si>
    <t>Cost &amp; Invoicing Documentation</t>
  </si>
  <si>
    <t>5.) Cost &amp; Invoicing Documentation</t>
  </si>
  <si>
    <t>4.) Cost &amp; Invoicing Documentation</t>
  </si>
  <si>
    <t>*** PLEASE USE THIS SHEET FOR NRCS-EQIP STREAM RESTORATION PROJECTS ONLY. CLICK APPROPRIATE 'FEDERAL' OR 'NON-FEDERAL' TAB AT BOTTOM LEFT FOR ALL OTHER TYPES OF PROJECTS***</t>
  </si>
  <si>
    <t xml:space="preserve"> </t>
  </si>
  <si>
    <r>
      <t xml:space="preserve">PLEASE USE THIS SHEET IF PROJECT INCLUDES FEDERAL FUNDING, </t>
    </r>
    <r>
      <rPr>
        <b/>
        <u/>
        <sz val="11"/>
        <color rgb="FFFF0000"/>
        <rFont val="Verdana"/>
        <family val="2"/>
        <scheme val="minor"/>
      </rPr>
      <t>NOT</t>
    </r>
    <r>
      <rPr>
        <b/>
        <sz val="11"/>
        <color rgb="FFFF0000"/>
        <rFont val="Verdana"/>
        <family val="2"/>
        <scheme val="minor"/>
      </rPr>
      <t xml:space="preserve"> INCLUDING NRCS-EQIP FUNDING. CLICK APPROPRIATE 'NON-FEDERAL' OR 'NRCS-EQIP' TABS AT BOTTOM LEFT FOR ALL OTHER TYPES OF PROJECTS</t>
    </r>
  </si>
  <si>
    <t>PLEASE USE THIS SHEET IF PROJECT INCUDES ONLY NON-FEDERAL FUNDS. CLICK APPROPRIATE 'FEDERAL' OR 'NRCS-EQIP' TABS AT BOTTOM LEFT FOR ALL OTHER TYPES OF PROJECTS</t>
  </si>
  <si>
    <t>OTHER NON-FEDERAL EXPENSES</t>
  </si>
  <si>
    <t>Federal Reimbursement:</t>
  </si>
  <si>
    <t>Total Costs</t>
  </si>
  <si>
    <t>Total Costs:</t>
  </si>
  <si>
    <t>NonFed Match %</t>
  </si>
  <si>
    <t>9.) Payment Amount</t>
  </si>
  <si>
    <t>Constr. Materials</t>
  </si>
  <si>
    <t>Plant Materials</t>
  </si>
  <si>
    <t>Constr. Oversight</t>
  </si>
  <si>
    <t>QA/QC Total Cost:</t>
  </si>
  <si>
    <t>Net Cost:</t>
  </si>
  <si>
    <t>CM</t>
  </si>
  <si>
    <t>CMF</t>
  </si>
  <si>
    <t>Construction Materials</t>
  </si>
  <si>
    <t>PM</t>
  </si>
  <si>
    <t>PMF</t>
  </si>
  <si>
    <t>Non Federal-Category Codes</t>
  </si>
  <si>
    <t>Federal-Category Codes</t>
  </si>
  <si>
    <r>
      <t xml:space="preserve">Verify sum of DEQ Share amount by summing amounts for the current Request #. </t>
    </r>
    <r>
      <rPr>
        <i/>
        <sz val="11"/>
        <color theme="1"/>
        <rFont val="Verdana"/>
        <family val="2"/>
        <scheme val="minor"/>
      </rPr>
      <t>Payment #</t>
    </r>
    <r>
      <rPr>
        <sz val="11"/>
        <color theme="1"/>
        <rFont val="Verdana"/>
        <family val="2"/>
        <scheme val="minor"/>
      </rPr>
      <t xml:space="preserve"> should correspond to </t>
    </r>
    <r>
      <rPr>
        <i/>
        <sz val="11"/>
        <color theme="1"/>
        <rFont val="Verdana"/>
        <family val="2"/>
        <scheme val="minor"/>
      </rPr>
      <t>Request #</t>
    </r>
    <r>
      <rPr>
        <sz val="11"/>
        <color theme="1"/>
        <rFont val="Verdana"/>
        <family val="2"/>
        <scheme val="minor"/>
      </rPr>
      <t>.</t>
    </r>
  </si>
  <si>
    <t>Verify sum of DEQ Share amount by summing amounts for the current Request #. Payment # should correspond to Request #.</t>
  </si>
  <si>
    <t xml:space="preserve"> 6.) Local Government Share Tracking</t>
  </si>
  <si>
    <t>QA/QC Pass</t>
  </si>
  <si>
    <r>
      <t xml:space="preserve">A formula that confirms or denies whether data has been entered correctly to equal Invoice Totals (Total Project Costs). If </t>
    </r>
    <r>
      <rPr>
        <b/>
        <sz val="11"/>
        <color rgb="FF00B050"/>
        <rFont val="Verdana"/>
        <family val="2"/>
        <scheme val="minor"/>
      </rPr>
      <t>green</t>
    </r>
    <r>
      <rPr>
        <sz val="11"/>
        <color theme="1"/>
        <rFont val="Verdana"/>
        <family val="2"/>
        <scheme val="minor"/>
      </rPr>
      <t xml:space="preserve">, data has been entered correctly; if </t>
    </r>
    <r>
      <rPr>
        <b/>
        <sz val="11"/>
        <color rgb="FFFF0000"/>
        <rFont val="Verdana"/>
        <family val="2"/>
        <scheme val="minor"/>
      </rPr>
      <t>red</t>
    </r>
    <r>
      <rPr>
        <sz val="11"/>
        <color theme="1"/>
        <rFont val="Verdana"/>
        <family val="2"/>
        <scheme val="minor"/>
      </rPr>
      <t xml:space="preserve"> data has not been entered correctly and entries need to be checked.</t>
    </r>
  </si>
  <si>
    <t>Category Codes</t>
  </si>
  <si>
    <t>GRANT BUDGET -LOCAL GVMT</t>
  </si>
  <si>
    <t xml:space="preserve">DEQ Share </t>
  </si>
  <si>
    <t xml:space="preserve">Local Government Share </t>
  </si>
  <si>
    <t>Other Non-Federal Share</t>
  </si>
  <si>
    <t>Federal Share</t>
  </si>
  <si>
    <t>Local Government Share</t>
  </si>
  <si>
    <t xml:space="preserve">Local/Other Nonfederal Share </t>
  </si>
  <si>
    <t>Federal Share Reimbursement</t>
  </si>
  <si>
    <t>8.) Federal Share Reimbursement</t>
  </si>
  <si>
    <t xml:space="preserve">6.) DEQ Share </t>
  </si>
  <si>
    <t xml:space="preserve">7.) Local Government Share </t>
  </si>
  <si>
    <t xml:space="preserve"> 8.) Other Non-Federal Share</t>
  </si>
  <si>
    <t xml:space="preserve">9.) Federal Share </t>
  </si>
  <si>
    <t xml:space="preserve"> 2.) GRANT BUDGET - LOCAL GVMT</t>
  </si>
  <si>
    <r>
      <t xml:space="preserve">Enter Grantee Local Government cost-share amounts in </t>
    </r>
    <r>
      <rPr>
        <i/>
        <sz val="11"/>
        <color theme="1"/>
        <rFont val="Verdana"/>
        <family val="2"/>
        <scheme val="minor"/>
      </rPr>
      <t xml:space="preserve">Cash </t>
    </r>
    <r>
      <rPr>
        <sz val="11"/>
        <color theme="1"/>
        <rFont val="Verdana"/>
        <family val="2"/>
        <scheme val="minor"/>
      </rPr>
      <t>and</t>
    </r>
    <r>
      <rPr>
        <i/>
        <sz val="11"/>
        <color theme="1"/>
        <rFont val="Verdana"/>
        <family val="2"/>
        <scheme val="minor"/>
      </rPr>
      <t xml:space="preserve"> In-Kind</t>
    </r>
    <r>
      <rPr>
        <sz val="11"/>
        <color theme="1"/>
        <rFont val="Verdana"/>
        <family val="2"/>
        <scheme val="minor"/>
      </rPr>
      <t xml:space="preserve"> rows per most recently approved DEQ contract budget. </t>
    </r>
  </si>
  <si>
    <r>
      <t xml:space="preserve">Enter Federal cost-share amounts in </t>
    </r>
    <r>
      <rPr>
        <i/>
        <sz val="11"/>
        <color theme="1"/>
        <rFont val="Verdana"/>
        <family val="2"/>
        <scheme val="minor"/>
      </rPr>
      <t xml:space="preserve">Cash </t>
    </r>
    <r>
      <rPr>
        <sz val="11"/>
        <color theme="1"/>
        <rFont val="Verdana"/>
        <family val="2"/>
        <scheme val="minor"/>
      </rPr>
      <t xml:space="preserve">and </t>
    </r>
    <r>
      <rPr>
        <i/>
        <sz val="11"/>
        <color theme="1"/>
        <rFont val="Verdana"/>
        <family val="2"/>
        <scheme val="minor"/>
      </rPr>
      <t>In-Kind</t>
    </r>
    <r>
      <rPr>
        <sz val="11"/>
        <color theme="1"/>
        <rFont val="Verdana"/>
        <family val="2"/>
        <scheme val="minor"/>
      </rPr>
      <t xml:space="preserve"> rows per most recently approved DEQ contract budget. </t>
    </r>
  </si>
  <si>
    <r>
      <t xml:space="preserve">Enter invoice dates and requested DEQ (WRDG) reimbursement amounts here based on corresponding invoice entry in </t>
    </r>
    <r>
      <rPr>
        <i/>
        <sz val="11"/>
        <color theme="1"/>
        <rFont val="Verdana"/>
        <family val="2"/>
        <scheme val="minor"/>
      </rPr>
      <t>Cost &amp; Invoicing Documentation</t>
    </r>
    <r>
      <rPr>
        <sz val="11"/>
        <color theme="1"/>
        <rFont val="Verdana"/>
        <family val="2"/>
        <scheme val="minor"/>
      </rPr>
      <t xml:space="preserve"> section. If not applicable to this section leave blank.</t>
    </r>
  </si>
  <si>
    <r>
      <t xml:space="preserve">Enter invoice dates and Local Government Grantee expenses here based on corresponding invoice entry in </t>
    </r>
    <r>
      <rPr>
        <i/>
        <sz val="11"/>
        <color theme="1"/>
        <rFont val="Verdana"/>
        <family val="2"/>
        <scheme val="minor"/>
      </rPr>
      <t>Cost &amp; Invoicing Documentation</t>
    </r>
    <r>
      <rPr>
        <sz val="11"/>
        <color theme="1"/>
        <rFont val="Verdana"/>
        <family val="2"/>
        <scheme val="minor"/>
      </rPr>
      <t xml:space="preserve"> section. If not applicable to this section leave blank.</t>
    </r>
  </si>
  <si>
    <r>
      <t xml:space="preserve">Enter invoice dates and Other Non-Federal expenses here based on corresponding invoice entry in </t>
    </r>
    <r>
      <rPr>
        <i/>
        <sz val="11"/>
        <color theme="1"/>
        <rFont val="Verdana"/>
        <family val="2"/>
        <scheme val="minor"/>
      </rPr>
      <t>Cost &amp; Invoicing Documentation</t>
    </r>
    <r>
      <rPr>
        <sz val="11"/>
        <color theme="1"/>
        <rFont val="Verdana"/>
        <family val="2"/>
        <scheme val="minor"/>
      </rPr>
      <t xml:space="preserve"> section. If not applicable to this section leave blank.</t>
    </r>
  </si>
  <si>
    <r>
      <t xml:space="preserve">Enter invoice dates and Federal expenses here based on corresponding invoice entry in </t>
    </r>
    <r>
      <rPr>
        <i/>
        <sz val="11"/>
        <color theme="1"/>
        <rFont val="Verdana"/>
        <family val="2"/>
        <scheme val="minor"/>
      </rPr>
      <t>Cost &amp; Invoicing Documentation</t>
    </r>
    <r>
      <rPr>
        <sz val="11"/>
        <color theme="1"/>
        <rFont val="Verdana"/>
        <family val="2"/>
        <scheme val="minor"/>
      </rPr>
      <t xml:space="preserve"> section. If not applicable to this section leave blank.</t>
    </r>
  </si>
  <si>
    <r>
      <t xml:space="preserve">Enter Other Non-Federal cost-share amounts in </t>
    </r>
    <r>
      <rPr>
        <i/>
        <sz val="11"/>
        <color theme="1"/>
        <rFont val="Verdana"/>
        <family val="2"/>
        <scheme val="minor"/>
      </rPr>
      <t xml:space="preserve">Cash </t>
    </r>
    <r>
      <rPr>
        <sz val="11"/>
        <color theme="1"/>
        <rFont val="Verdana"/>
        <family val="2"/>
        <scheme val="minor"/>
      </rPr>
      <t xml:space="preserve">and </t>
    </r>
    <r>
      <rPr>
        <i/>
        <sz val="11"/>
        <color theme="1"/>
        <rFont val="Verdana"/>
        <family val="2"/>
        <scheme val="minor"/>
      </rPr>
      <t>In-Kind</t>
    </r>
    <r>
      <rPr>
        <sz val="11"/>
        <color theme="1"/>
        <rFont val="Verdana"/>
        <family val="2"/>
        <scheme val="minor"/>
      </rPr>
      <t xml:space="preserve"> rows per most recently approved DEQ contract budget. </t>
    </r>
  </si>
  <si>
    <r>
      <t xml:space="preserve">Enter Federal reimbursment amounts for eligible expenses in </t>
    </r>
    <r>
      <rPr>
        <i/>
        <sz val="11"/>
        <color theme="1"/>
        <rFont val="Verdana"/>
        <family val="2"/>
        <scheme val="minor"/>
      </rPr>
      <t xml:space="preserve">Cash </t>
    </r>
    <r>
      <rPr>
        <sz val="11"/>
        <color theme="1"/>
        <rFont val="Verdana"/>
        <family val="2"/>
        <scheme val="minor"/>
      </rPr>
      <t>row per most recently approved NRCS-CPA-1155 or 1156 forms.</t>
    </r>
  </si>
  <si>
    <t xml:space="preserve">Enter Federal reimbursement amounts and dates signed per final NRCS-CPA-1245 Pay Application forms.  </t>
  </si>
  <si>
    <r>
      <t xml:space="preserve">Enter invoice dates and Non-Federal expenses here based on corresponding invoice entry in </t>
    </r>
    <r>
      <rPr>
        <i/>
        <sz val="11"/>
        <color theme="1"/>
        <rFont val="Verdana"/>
        <family val="2"/>
        <scheme val="minor"/>
      </rPr>
      <t>Cost &amp; Invoicing Documentation</t>
    </r>
    <r>
      <rPr>
        <sz val="11"/>
        <color theme="1"/>
        <rFont val="Verdana"/>
        <family val="2"/>
        <scheme val="minor"/>
      </rPr>
      <t xml:space="preserve"> section. If not applicable to this section leave blank.</t>
    </r>
  </si>
  <si>
    <t>6.) DEQ Share</t>
  </si>
  <si>
    <t>7.) Local Gvmt/Other Nonfederal Share</t>
  </si>
  <si>
    <t xml:space="preserve"> Excess Local Match</t>
  </si>
  <si>
    <r>
      <t>Enter itemized invoice information here (Contractor Name, Invoice #). Request #</t>
    </r>
    <r>
      <rPr>
        <i/>
        <sz val="11"/>
        <color theme="1"/>
        <rFont val="Verdana"/>
        <family val="2"/>
        <scheme val="minor"/>
      </rPr>
      <t xml:space="preserve"> corresponds to Payment #. </t>
    </r>
    <r>
      <rPr>
        <sz val="11"/>
        <color theme="1"/>
        <rFont val="Verdana"/>
        <family val="2"/>
        <scheme val="minor"/>
      </rPr>
      <t>Amount equals total expenses listed on invoice, or project expenses if invoice contains non-project expenses.</t>
    </r>
  </si>
  <si>
    <t xml:space="preserve">NOTES: </t>
  </si>
  <si>
    <t xml:space="preserve">1.) ALL DOCUMENTS SUPPORTING ALL PROJECT-RELATED EXPENSES SHOULD BE LISTED IN THIS SECTION AND SHOULD EQUAL TOTAL GRANT PROJECT COSTS AT GRANT CLOSE-OUT. </t>
  </si>
  <si>
    <t>2.) SALES TAXES LISTED ON INVOICES ARE NOT A REIMBURSEABLE EXPENSE; THEREFORE TAX AMOUNTS SHOULD NOT BE INCLUDED UNDER THE DEQ SHARE COLUMN FOR REIMBURSEMENT.</t>
  </si>
  <si>
    <t>Enter itemized invoice information here (Contractor Name, Invoice #). Request # corresponds to Payment #. Amount equals total expenses listed on invoice, or project expenses if invoice contains non-project expenses.</t>
  </si>
  <si>
    <t>Update</t>
  </si>
  <si>
    <t>Location</t>
  </si>
  <si>
    <t>Invoice Totals (Actual Project Cost):</t>
  </si>
  <si>
    <t>Notes</t>
  </si>
  <si>
    <t>Sheet(s)</t>
  </si>
  <si>
    <t>Cell D57</t>
  </si>
  <si>
    <t>Changed formula from =SUM(J57+P57)-V57 to =D56-D58</t>
  </si>
  <si>
    <t>NRCS-EQIP</t>
  </si>
  <si>
    <t>Cell D59</t>
  </si>
  <si>
    <t>Changed formula from =V57/SUM(J57+P57) to =V57/D56</t>
  </si>
  <si>
    <t>Cell V58</t>
  </si>
  <si>
    <t>Addresses the issue with having to add the Construction match expense in the Local/Other Nonfederal Share column</t>
  </si>
  <si>
    <t>Cell F85</t>
  </si>
  <si>
    <t>Unlocked cell from previously locked status</t>
  </si>
  <si>
    <t>Allows correct formula to be entered manually based on appropriate CSD determination based on Cell F83 or F84</t>
  </si>
  <si>
    <r>
      <t>Changed formula from =SUM(J57+P57) to =SUM(J57+P57</t>
    </r>
    <r>
      <rPr>
        <sz val="11"/>
        <rFont val="Verdana"/>
        <family val="2"/>
        <scheme val="minor"/>
      </rPr>
      <t>+V57)</t>
    </r>
  </si>
  <si>
    <t>Cell F86</t>
  </si>
  <si>
    <t>Changed formula from =F83-C69 to =F85</t>
  </si>
  <si>
    <t>More accurate calculation of final payment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</si>
</sst>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&quot;$&quot;#,##0.00"/>
  </numFmts>
  <fonts count="17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u/>
      <sz val="11"/>
      <color theme="1"/>
      <name val="Verdana"/>
      <family val="2"/>
      <scheme val="minor"/>
    </font>
    <font>
      <b/>
      <u/>
      <sz val="11"/>
      <color theme="1"/>
      <name val="Verdana"/>
      <family val="2"/>
      <scheme val="minor"/>
    </font>
    <font>
      <b/>
      <sz val="11"/>
      <color theme="9" tint="-0.499984740745262"/>
      <name val="Verdana"/>
      <family val="2"/>
      <scheme val="minor"/>
    </font>
    <font>
      <i/>
      <sz val="11"/>
      <color theme="1"/>
      <name val="Verdana"/>
      <family val="2"/>
      <scheme val="minor"/>
    </font>
    <font>
      <sz val="11"/>
      <name val="Verdana"/>
      <family val="2"/>
      <scheme val="minor"/>
    </font>
    <font>
      <b/>
      <sz val="11"/>
      <color rgb="FFFF0000"/>
      <name val="Verdan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C00000"/>
      <name val="Verdana"/>
      <family val="2"/>
      <scheme val="minor"/>
    </font>
    <font>
      <b/>
      <u/>
      <sz val="11"/>
      <color rgb="FFFF0000"/>
      <name val="Verdana"/>
      <family val="2"/>
      <scheme val="minor"/>
    </font>
    <font>
      <sz val="11"/>
      <color rgb="FFFF0000"/>
      <name val="Verdana"/>
      <family val="2"/>
      <scheme val="minor"/>
    </font>
    <font>
      <b/>
      <sz val="11"/>
      <color rgb="FF00B050"/>
      <name val="Verdana"/>
      <family val="2"/>
      <scheme val="minor"/>
    </font>
    <font>
      <sz val="11"/>
      <color theme="9" tint="-0.499984740745262"/>
      <name val="Verdana"/>
      <family val="2"/>
      <scheme val="minor"/>
    </font>
    <font>
      <sz val="8"/>
      <name val="Verdan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4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5">
    <xf numFmtId="0" fontId="0" fillId="0" borderId="0" xfId="0"/>
    <xf numFmtId="44" fontId="0" fillId="0" borderId="0" xfId="1" applyFont="1" applyBorder="1" applyAlignment="1" applyProtection="1">
      <alignment vertical="center"/>
    </xf>
    <xf numFmtId="0" fontId="0" fillId="0" borderId="0" xfId="0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4" fontId="0" fillId="0" borderId="0" xfId="0" applyNumberFormat="1" applyAlignment="1">
      <alignment vertical="center"/>
    </xf>
    <xf numFmtId="165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1" applyNumberFormat="1" applyFont="1" applyBorder="1" applyAlignment="1" applyProtection="1">
      <alignment horizontal="left" vertical="center" indent="1"/>
      <protection locked="0"/>
    </xf>
    <xf numFmtId="44" fontId="0" fillId="0" borderId="2" xfId="1" applyFont="1" applyFill="1" applyBorder="1" applyAlignment="1" applyProtection="1">
      <alignment vertical="center"/>
      <protection locked="0"/>
    </xf>
    <xf numFmtId="44" fontId="0" fillId="0" borderId="12" xfId="1" applyFont="1" applyBorder="1" applyAlignment="1" applyProtection="1">
      <alignment vertical="center"/>
      <protection locked="0"/>
    </xf>
    <xf numFmtId="44" fontId="0" fillId="0" borderId="12" xfId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4" fontId="0" fillId="0" borderId="1" xfId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44" fontId="0" fillId="0" borderId="7" xfId="1" applyFont="1" applyFill="1" applyBorder="1" applyAlignment="1" applyProtection="1">
      <alignment horizontal="left"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44" fontId="2" fillId="0" borderId="0" xfId="0" applyNumberFormat="1" applyFont="1" applyAlignment="1">
      <alignment vertical="center"/>
    </xf>
    <xf numFmtId="10" fontId="0" fillId="0" borderId="0" xfId="2" applyNumberFormat="1" applyFont="1" applyAlignment="1" applyProtection="1">
      <alignment vertical="center"/>
    </xf>
    <xf numFmtId="44" fontId="5" fillId="0" borderId="1" xfId="1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44" fontId="0" fillId="0" borderId="18" xfId="1" applyFont="1" applyBorder="1" applyAlignment="1" applyProtection="1">
      <alignment horizontal="left" vertical="center" indent="1"/>
    </xf>
    <xf numFmtId="4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10" borderId="2" xfId="0" applyFont="1" applyFill="1" applyBorder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10" borderId="12" xfId="0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0" fontId="0" fillId="4" borderId="21" xfId="0" applyFill="1" applyBorder="1" applyAlignment="1">
      <alignment vertical="center"/>
    </xf>
    <xf numFmtId="44" fontId="0" fillId="9" borderId="21" xfId="0" applyNumberFormat="1" applyFill="1" applyBorder="1" applyAlignment="1">
      <alignment vertical="center"/>
    </xf>
    <xf numFmtId="0" fontId="2" fillId="8" borderId="18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left" vertical="center"/>
    </xf>
    <xf numFmtId="44" fontId="0" fillId="10" borderId="21" xfId="0" applyNumberFormat="1" applyFill="1" applyBorder="1" applyAlignment="1">
      <alignment vertical="center"/>
    </xf>
    <xf numFmtId="44" fontId="0" fillId="5" borderId="20" xfId="0" applyNumberFormat="1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0" fillId="11" borderId="6" xfId="0" applyFill="1" applyBorder="1" applyAlignment="1">
      <alignment horizontal="center" vertical="center"/>
    </xf>
    <xf numFmtId="0" fontId="2" fillId="11" borderId="2" xfId="0" applyFont="1" applyFill="1" applyBorder="1" applyAlignment="1">
      <alignment horizontal="right" vertical="center"/>
    </xf>
    <xf numFmtId="0" fontId="2" fillId="11" borderId="12" xfId="0" applyFont="1" applyFill="1" applyBorder="1" applyAlignment="1">
      <alignment horizontal="right" vertical="center"/>
    </xf>
    <xf numFmtId="0" fontId="2" fillId="11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0" fillId="0" borderId="0" xfId="2" applyFont="1" applyAlignment="1" applyProtection="1">
      <alignment vertical="center"/>
    </xf>
    <xf numFmtId="44" fontId="2" fillId="12" borderId="18" xfId="1" applyFont="1" applyFill="1" applyBorder="1" applyAlignment="1" applyProtection="1">
      <alignment horizontal="left" vertical="center" indent="1"/>
    </xf>
    <xf numFmtId="44" fontId="0" fillId="12" borderId="21" xfId="0" applyNumberFormat="1" applyFill="1" applyBorder="1" applyAlignment="1">
      <alignment vertical="center"/>
    </xf>
    <xf numFmtId="0" fontId="0" fillId="12" borderId="6" xfId="0" applyFill="1" applyBorder="1" applyAlignment="1">
      <alignment horizontal="center" vertical="center"/>
    </xf>
    <xf numFmtId="44" fontId="0" fillId="12" borderId="21" xfId="0" applyNumberFormat="1" applyFill="1" applyBorder="1" applyAlignment="1">
      <alignment vertical="top"/>
    </xf>
    <xf numFmtId="0" fontId="2" fillId="12" borderId="0" xfId="0" applyFont="1" applyFill="1" applyAlignment="1">
      <alignment horizontal="right" vertical="center"/>
    </xf>
    <xf numFmtId="44" fontId="0" fillId="0" borderId="0" xfId="1" applyFont="1" applyFill="1" applyBorder="1" applyAlignment="1" applyProtection="1">
      <alignment vertical="center"/>
    </xf>
    <xf numFmtId="44" fontId="0" fillId="6" borderId="0" xfId="1" applyFont="1" applyFill="1" applyBorder="1" applyAlignment="1" applyProtection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5" fillId="0" borderId="0" xfId="1" applyFont="1" applyBorder="1" applyAlignment="1" applyProtection="1">
      <alignment vertical="center"/>
    </xf>
    <xf numFmtId="44" fontId="0" fillId="0" borderId="0" xfId="1" applyFont="1" applyAlignment="1" applyProtection="1">
      <alignment vertical="center"/>
    </xf>
    <xf numFmtId="166" fontId="0" fillId="0" borderId="0" xfId="0" applyNumberFormat="1" applyAlignment="1">
      <alignment horizontal="center" vertical="center"/>
    </xf>
    <xf numFmtId="44" fontId="0" fillId="0" borderId="1" xfId="1" applyFont="1" applyFill="1" applyBorder="1" applyAlignment="1" applyProtection="1">
      <alignment vertical="center"/>
    </xf>
    <xf numFmtId="164" fontId="0" fillId="0" borderId="1" xfId="0" applyNumberFormat="1" applyBorder="1" applyAlignment="1">
      <alignment vertical="center"/>
    </xf>
    <xf numFmtId="44" fontId="0" fillId="0" borderId="15" xfId="1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0" fontId="0" fillId="0" borderId="26" xfId="0" applyBorder="1" applyAlignment="1">
      <alignment vertical="center"/>
    </xf>
    <xf numFmtId="166" fontId="2" fillId="6" borderId="1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1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10" borderId="8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44" fontId="15" fillId="0" borderId="1" xfId="1" applyFont="1" applyBorder="1" applyAlignment="1" applyProtection="1">
      <alignment vertical="center"/>
    </xf>
    <xf numFmtId="0" fontId="2" fillId="0" borderId="36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6" xfId="0" applyFont="1" applyBorder="1" applyAlignment="1">
      <alignment horizontal="right" vertical="center"/>
    </xf>
    <xf numFmtId="44" fontId="2" fillId="0" borderId="42" xfId="1" applyFont="1" applyBorder="1" applyAlignment="1" applyProtection="1">
      <alignment vertical="center"/>
    </xf>
    <xf numFmtId="0" fontId="0" fillId="0" borderId="43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2" fillId="0" borderId="0" xfId="1" applyFont="1" applyFill="1" applyBorder="1" applyAlignment="1" applyProtection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44" fontId="0" fillId="0" borderId="41" xfId="1" applyFont="1" applyFill="1" applyBorder="1" applyAlignment="1" applyProtection="1">
      <alignment vertical="center"/>
    </xf>
    <xf numFmtId="44" fontId="2" fillId="0" borderId="43" xfId="1" applyFont="1" applyFill="1" applyBorder="1" applyAlignment="1" applyProtection="1">
      <alignment vertical="center"/>
    </xf>
    <xf numFmtId="0" fontId="0" fillId="12" borderId="3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  <protection locked="0"/>
    </xf>
    <xf numFmtId="44" fontId="0" fillId="0" borderId="41" xfId="1" applyFont="1" applyFill="1" applyBorder="1" applyAlignment="1" applyProtection="1">
      <alignment vertical="center"/>
      <protection locked="0"/>
    </xf>
    <xf numFmtId="164" fontId="0" fillId="0" borderId="29" xfId="0" applyNumberFormat="1" applyBorder="1" applyAlignment="1" applyProtection="1">
      <alignment vertical="center"/>
      <protection locked="0"/>
    </xf>
    <xf numFmtId="44" fontId="2" fillId="0" borderId="41" xfId="0" applyNumberFormat="1" applyFont="1" applyBorder="1" applyAlignment="1">
      <alignment vertical="center"/>
    </xf>
    <xf numFmtId="44" fontId="0" fillId="0" borderId="17" xfId="0" applyNumberFormat="1" applyBorder="1" applyAlignment="1">
      <alignment vertical="center"/>
    </xf>
    <xf numFmtId="0" fontId="2" fillId="0" borderId="42" xfId="0" applyFont="1" applyBorder="1" applyAlignment="1">
      <alignment vertical="center"/>
    </xf>
    <xf numFmtId="10" fontId="2" fillId="0" borderId="47" xfId="2" applyNumberFormat="1" applyFont="1" applyBorder="1" applyAlignment="1" applyProtection="1">
      <alignment vertical="center"/>
    </xf>
    <xf numFmtId="0" fontId="0" fillId="3" borderId="3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4" borderId="23" xfId="0" applyFont="1" applyFill="1" applyBorder="1" applyAlignment="1">
      <alignment horizontal="right" vertical="center"/>
    </xf>
    <xf numFmtId="44" fontId="0" fillId="0" borderId="23" xfId="0" applyNumberFormat="1" applyBorder="1" applyAlignment="1">
      <alignment vertical="center"/>
    </xf>
    <xf numFmtId="44" fontId="0" fillId="0" borderId="23" xfId="1" applyFont="1" applyFill="1" applyBorder="1" applyAlignment="1" applyProtection="1">
      <alignment vertical="center"/>
    </xf>
    <xf numFmtId="44" fontId="0" fillId="0" borderId="24" xfId="1" applyFont="1" applyFill="1" applyBorder="1" applyAlignment="1" applyProtection="1">
      <alignment vertical="center"/>
    </xf>
    <xf numFmtId="44" fontId="0" fillId="0" borderId="50" xfId="1" applyFont="1" applyFill="1" applyBorder="1" applyAlignment="1" applyProtection="1">
      <alignment vertical="center"/>
      <protection locked="0"/>
    </xf>
    <xf numFmtId="44" fontId="0" fillId="0" borderId="51" xfId="1" applyFont="1" applyFill="1" applyBorder="1" applyAlignment="1" applyProtection="1">
      <alignment vertical="center"/>
      <protection locked="0"/>
    </xf>
    <xf numFmtId="44" fontId="0" fillId="0" borderId="15" xfId="1" applyFont="1" applyFill="1" applyBorder="1" applyAlignment="1" applyProtection="1">
      <alignment vertical="center"/>
    </xf>
    <xf numFmtId="0" fontId="2" fillId="4" borderId="17" xfId="0" applyFont="1" applyFill="1" applyBorder="1" applyAlignment="1">
      <alignment horizontal="right" vertical="center"/>
    </xf>
    <xf numFmtId="44" fontId="0" fillId="0" borderId="17" xfId="1" applyFont="1" applyFill="1" applyBorder="1" applyAlignment="1" applyProtection="1">
      <alignment vertical="center"/>
    </xf>
    <xf numFmtId="44" fontId="0" fillId="0" borderId="16" xfId="1" applyFont="1" applyFill="1" applyBorder="1" applyAlignment="1" applyProtection="1">
      <alignment vertical="center"/>
    </xf>
    <xf numFmtId="0" fontId="2" fillId="10" borderId="23" xfId="0" applyFont="1" applyFill="1" applyBorder="1" applyAlignment="1">
      <alignment horizontal="right" vertical="center"/>
    </xf>
    <xf numFmtId="0" fontId="2" fillId="10" borderId="17" xfId="0" applyFont="1" applyFill="1" applyBorder="1" applyAlignment="1">
      <alignment horizontal="right" vertical="center"/>
    </xf>
    <xf numFmtId="44" fontId="0" fillId="0" borderId="17" xfId="1" applyFont="1" applyBorder="1" applyAlignment="1" applyProtection="1">
      <alignment vertical="center"/>
    </xf>
    <xf numFmtId="44" fontId="0" fillId="0" borderId="16" xfId="1" applyFont="1" applyBorder="1" applyAlignment="1" applyProtection="1">
      <alignment vertical="center"/>
    </xf>
    <xf numFmtId="0" fontId="2" fillId="12" borderId="23" xfId="0" applyFont="1" applyFill="1" applyBorder="1" applyAlignment="1">
      <alignment horizontal="right" vertical="center"/>
    </xf>
    <xf numFmtId="44" fontId="0" fillId="0" borderId="23" xfId="1" applyFont="1" applyBorder="1" applyAlignment="1" applyProtection="1">
      <alignment vertical="center"/>
    </xf>
    <xf numFmtId="44" fontId="0" fillId="6" borderId="23" xfId="1" applyFont="1" applyFill="1" applyBorder="1" applyAlignment="1" applyProtection="1">
      <alignment vertical="center"/>
      <protection locked="0"/>
    </xf>
    <xf numFmtId="44" fontId="0" fillId="6" borderId="24" xfId="1" applyFont="1" applyFill="1" applyBorder="1" applyAlignment="1" applyProtection="1">
      <alignment vertical="center"/>
      <protection locked="0"/>
    </xf>
    <xf numFmtId="0" fontId="2" fillId="12" borderId="17" xfId="0" applyFont="1" applyFill="1" applyBorder="1" applyAlignment="1">
      <alignment horizontal="right" vertical="center"/>
    </xf>
    <xf numFmtId="44" fontId="11" fillId="6" borderId="17" xfId="1" applyFont="1" applyFill="1" applyBorder="1" applyAlignment="1" applyProtection="1">
      <alignment vertical="center"/>
    </xf>
    <xf numFmtId="0" fontId="2" fillId="0" borderId="5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0" fillId="0" borderId="14" xfId="1" applyNumberFormat="1" applyFont="1" applyBorder="1" applyAlignment="1" applyProtection="1">
      <alignment horizontal="left" vertical="center" indent="1"/>
      <protection locked="0"/>
    </xf>
    <xf numFmtId="44" fontId="0" fillId="0" borderId="14" xfId="1" applyFont="1" applyBorder="1" applyAlignment="1" applyProtection="1">
      <alignment horizontal="left" vertical="center" indent="1"/>
    </xf>
    <xf numFmtId="44" fontId="2" fillId="12" borderId="14" xfId="1" applyFont="1" applyFill="1" applyBorder="1" applyAlignment="1" applyProtection="1">
      <alignment horizontal="left" vertical="center" indent="1"/>
    </xf>
    <xf numFmtId="165" fontId="0" fillId="0" borderId="14" xfId="0" applyNumberFormat="1" applyBorder="1" applyAlignment="1" applyProtection="1">
      <alignment horizontal="center" vertical="center"/>
      <protection locked="0"/>
    </xf>
    <xf numFmtId="44" fontId="0" fillId="0" borderId="41" xfId="0" applyNumberFormat="1" applyBorder="1" applyAlignment="1">
      <alignment vertical="center"/>
    </xf>
    <xf numFmtId="44" fontId="0" fillId="0" borderId="41" xfId="1" applyFont="1" applyBorder="1" applyAlignment="1" applyProtection="1">
      <alignment vertical="center"/>
    </xf>
    <xf numFmtId="0" fontId="2" fillId="0" borderId="5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44" fontId="0" fillId="0" borderId="51" xfId="1" applyFont="1" applyBorder="1" applyAlignment="1" applyProtection="1">
      <alignment vertical="center"/>
      <protection locked="0"/>
    </xf>
    <xf numFmtId="0" fontId="2" fillId="11" borderId="23" xfId="0" applyFont="1" applyFill="1" applyBorder="1" applyAlignment="1">
      <alignment horizontal="right" vertical="center"/>
    </xf>
    <xf numFmtId="0" fontId="2" fillId="11" borderId="17" xfId="0" applyFont="1" applyFill="1" applyBorder="1" applyAlignment="1">
      <alignment horizontal="right" vertical="center"/>
    </xf>
    <xf numFmtId="0" fontId="0" fillId="0" borderId="32" xfId="0" applyBorder="1" applyAlignment="1" applyProtection="1">
      <alignment horizontal="center" vertical="center"/>
      <protection locked="0"/>
    </xf>
    <xf numFmtId="44" fontId="0" fillId="0" borderId="54" xfId="1" applyFont="1" applyFill="1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44" fontId="0" fillId="0" borderId="41" xfId="0" applyNumberFormat="1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44" fontId="0" fillId="0" borderId="41" xfId="1" applyFont="1" applyFill="1" applyBorder="1" applyAlignment="1" applyProtection="1">
      <alignment horizontal="center" vertical="center"/>
      <protection locked="0"/>
    </xf>
    <xf numFmtId="44" fontId="0" fillId="0" borderId="41" xfId="1" applyFont="1" applyBorder="1" applyAlignment="1" applyProtection="1">
      <alignment vertical="center"/>
      <protection locked="0"/>
    </xf>
    <xf numFmtId="164" fontId="0" fillId="0" borderId="36" xfId="0" applyNumberFormat="1" applyBorder="1" applyAlignment="1" applyProtection="1">
      <alignment horizontal="center" vertical="center"/>
      <protection locked="0"/>
    </xf>
    <xf numFmtId="0" fontId="0" fillId="11" borderId="30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44" fontId="0" fillId="0" borderId="43" xfId="1" applyFont="1" applyFill="1" applyBorder="1" applyAlignment="1" applyProtection="1">
      <alignment horizontal="center" vertical="center"/>
      <protection locked="0"/>
    </xf>
    <xf numFmtId="14" fontId="0" fillId="0" borderId="41" xfId="0" applyNumberForma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44" fontId="2" fillId="0" borderId="42" xfId="0" applyNumberFormat="1" applyFont="1" applyBorder="1" applyAlignment="1">
      <alignment vertical="center"/>
    </xf>
    <xf numFmtId="0" fontId="0" fillId="0" borderId="43" xfId="0" applyBorder="1" applyAlignment="1">
      <alignment vertical="center"/>
    </xf>
    <xf numFmtId="14" fontId="7" fillId="0" borderId="41" xfId="0" applyNumberFormat="1" applyFont="1" applyBorder="1" applyAlignment="1" applyProtection="1">
      <alignment horizontal="center" vertical="center"/>
      <protection locked="0"/>
    </xf>
    <xf numFmtId="44" fontId="0" fillId="6" borderId="23" xfId="1" applyFont="1" applyFill="1" applyBorder="1" applyAlignment="1" applyProtection="1">
      <alignment vertical="center"/>
    </xf>
    <xf numFmtId="44" fontId="0" fillId="0" borderId="23" xfId="1" applyFont="1" applyFill="1" applyBorder="1" applyAlignment="1" applyProtection="1">
      <alignment vertical="center"/>
      <protection locked="0"/>
    </xf>
    <xf numFmtId="44" fontId="0" fillId="0" borderId="43" xfId="1" applyFont="1" applyFill="1" applyBorder="1" applyAlignment="1" applyProtection="1">
      <alignment vertical="center"/>
      <protection locked="0"/>
    </xf>
    <xf numFmtId="0" fontId="2" fillId="0" borderId="27" xfId="0" applyFont="1" applyBorder="1" applyAlignment="1">
      <alignment horizontal="right" vertical="center"/>
    </xf>
    <xf numFmtId="44" fontId="2" fillId="0" borderId="17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44" fontId="2" fillId="6" borderId="45" xfId="1" applyFont="1" applyFill="1" applyBorder="1" applyAlignment="1" applyProtection="1">
      <alignment vertical="center"/>
    </xf>
    <xf numFmtId="44" fontId="0" fillId="0" borderId="45" xfId="1" applyFont="1" applyBorder="1" applyAlignment="1" applyProtection="1">
      <alignment vertical="center"/>
    </xf>
    <xf numFmtId="44" fontId="0" fillId="6" borderId="45" xfId="1" applyFont="1" applyFill="1" applyBorder="1" applyAlignment="1" applyProtection="1">
      <alignment vertical="center"/>
      <protection locked="0"/>
    </xf>
    <xf numFmtId="44" fontId="0" fillId="6" borderId="46" xfId="1" applyFont="1" applyFill="1" applyBorder="1" applyAlignment="1" applyProtection="1">
      <alignment vertical="center"/>
      <protection locked="0"/>
    </xf>
    <xf numFmtId="0" fontId="2" fillId="12" borderId="45" xfId="0" applyFont="1" applyFill="1" applyBorder="1" applyAlignment="1">
      <alignment horizontal="right" vertical="center"/>
    </xf>
    <xf numFmtId="0" fontId="2" fillId="12" borderId="60" xfId="0" applyFont="1" applyFill="1" applyBorder="1" applyAlignment="1">
      <alignment horizontal="right" vertical="center"/>
    </xf>
    <xf numFmtId="44" fontId="0" fillId="6" borderId="61" xfId="1" applyFont="1" applyFill="1" applyBorder="1" applyAlignment="1" applyProtection="1">
      <alignment vertical="center"/>
      <protection locked="0"/>
    </xf>
    <xf numFmtId="44" fontId="0" fillId="5" borderId="20" xfId="0" applyNumberFormat="1" applyFill="1" applyBorder="1" applyAlignment="1">
      <alignment horizontal="left" vertical="center"/>
    </xf>
    <xf numFmtId="44" fontId="0" fillId="2" borderId="52" xfId="0" applyNumberFormat="1" applyFill="1" applyBorder="1" applyAlignment="1">
      <alignment vertical="center"/>
    </xf>
    <xf numFmtId="0" fontId="0" fillId="11" borderId="21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2" fillId="0" borderId="38" xfId="0" applyFont="1" applyBorder="1" applyAlignment="1">
      <alignment vertical="center"/>
    </xf>
    <xf numFmtId="44" fontId="2" fillId="0" borderId="40" xfId="0" applyNumberFormat="1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57" xfId="0" applyFont="1" applyBorder="1" applyAlignment="1">
      <alignment horizontal="right" vertical="center"/>
    </xf>
    <xf numFmtId="44" fontId="2" fillId="0" borderId="62" xfId="0" applyNumberFormat="1" applyFont="1" applyBorder="1" applyAlignment="1">
      <alignment vertical="center"/>
    </xf>
    <xf numFmtId="44" fontId="0" fillId="0" borderId="63" xfId="0" applyNumberFormat="1" applyBorder="1" applyAlignment="1">
      <alignment vertical="center"/>
    </xf>
    <xf numFmtId="44" fontId="0" fillId="0" borderId="64" xfId="0" applyNumberFormat="1" applyBorder="1" applyAlignment="1">
      <alignment vertical="center"/>
    </xf>
    <xf numFmtId="0" fontId="2" fillId="0" borderId="59" xfId="0" applyFont="1" applyBorder="1" applyAlignment="1">
      <alignment horizontal="right" vertical="center"/>
    </xf>
    <xf numFmtId="44" fontId="2" fillId="0" borderId="47" xfId="0" applyNumberFormat="1" applyFont="1" applyBorder="1" applyAlignment="1">
      <alignment vertical="center"/>
    </xf>
    <xf numFmtId="44" fontId="2" fillId="0" borderId="63" xfId="0" applyNumberFormat="1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right" vertical="center"/>
    </xf>
    <xf numFmtId="44" fontId="0" fillId="0" borderId="40" xfId="1" applyFont="1" applyFill="1" applyBorder="1" applyAlignment="1" applyProtection="1">
      <alignment vertical="center"/>
    </xf>
    <xf numFmtId="0" fontId="0" fillId="0" borderId="29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4" fontId="7" fillId="0" borderId="41" xfId="0" applyNumberFormat="1" applyFont="1" applyBorder="1" applyAlignment="1">
      <alignment horizontal="center" vertical="center"/>
    </xf>
    <xf numFmtId="44" fontId="0" fillId="0" borderId="28" xfId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44" fontId="2" fillId="2" borderId="52" xfId="0" applyNumberFormat="1" applyFont="1" applyFill="1" applyBorder="1" applyAlignment="1">
      <alignment horizontal="center" vertical="center"/>
    </xf>
    <xf numFmtId="44" fontId="2" fillId="2" borderId="21" xfId="0" applyNumberFormat="1" applyFont="1" applyFill="1" applyBorder="1" applyAlignment="1">
      <alignment horizontal="center" vertical="center"/>
    </xf>
    <xf numFmtId="44" fontId="2" fillId="2" borderId="20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2" fillId="11" borderId="44" xfId="0" applyFont="1" applyFill="1" applyBorder="1" applyAlignment="1">
      <alignment horizontal="center" vertical="center"/>
    </xf>
    <xf numFmtId="0" fontId="2" fillId="11" borderId="45" xfId="0" applyFont="1" applyFill="1" applyBorder="1" applyAlignment="1">
      <alignment horizontal="center" vertical="center"/>
    </xf>
    <xf numFmtId="0" fontId="2" fillId="11" borderId="46" xfId="0" applyFont="1" applyFill="1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11" borderId="8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2" fillId="11" borderId="58" xfId="0" applyFont="1" applyFill="1" applyBorder="1" applyAlignment="1">
      <alignment horizontal="center" vertical="center" wrapText="1"/>
    </xf>
    <xf numFmtId="0" fontId="2" fillId="11" borderId="31" xfId="0" applyFont="1" applyFill="1" applyBorder="1" applyAlignment="1">
      <alignment horizontal="center" vertical="center" wrapText="1"/>
    </xf>
    <xf numFmtId="0" fontId="2" fillId="11" borderId="5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12" borderId="58" xfId="0" applyFont="1" applyFill="1" applyBorder="1" applyAlignment="1">
      <alignment horizontal="center" vertical="center" wrapText="1"/>
    </xf>
    <xf numFmtId="0" fontId="2" fillId="12" borderId="31" xfId="0" applyFont="1" applyFill="1" applyBorder="1" applyAlignment="1">
      <alignment horizontal="center" vertical="center" wrapText="1"/>
    </xf>
    <xf numFmtId="0" fontId="2" fillId="12" borderId="59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12" borderId="45" xfId="0" applyFont="1" applyFill="1" applyBorder="1" applyAlignment="1">
      <alignment horizontal="center" vertical="center"/>
    </xf>
    <xf numFmtId="0" fontId="2" fillId="12" borderId="4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10" borderId="8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2" fillId="10" borderId="44" xfId="0" applyFont="1" applyFill="1" applyBorder="1" applyAlignment="1">
      <alignment horizontal="center" vertical="center"/>
    </xf>
    <xf numFmtId="0" fontId="2" fillId="10" borderId="45" xfId="0" applyFont="1" applyFill="1" applyBorder="1" applyAlignment="1">
      <alignment horizontal="center" vertical="center"/>
    </xf>
    <xf numFmtId="0" fontId="2" fillId="10" borderId="46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10" borderId="58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2" fillId="10" borderId="5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6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35" xfId="0" applyBorder="1" applyAlignment="1">
      <alignment horizontal="left"/>
    </xf>
    <xf numFmtId="0" fontId="2" fillId="11" borderId="22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DBE78B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754105</xdr:colOff>
      <xdr:row>1</xdr:row>
      <xdr:rowOff>257503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CD434B-3E89-441E-84E6-F5774239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3952" cy="441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778639</xdr:colOff>
      <xdr:row>1</xdr:row>
      <xdr:rowOff>248483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73671" cy="438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793879</xdr:colOff>
      <xdr:row>1</xdr:row>
      <xdr:rowOff>238540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5CCCBB-1203-4A36-8577-326DBED69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60139" cy="424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utumn">
  <a:themeElements>
    <a:clrScheme name="Autumn">
      <a:dk1>
        <a:sysClr val="windowText" lastClr="000000"/>
      </a:dk1>
      <a:lt1>
        <a:sysClr val="window" lastClr="FFFFFF"/>
      </a:lt1>
      <a:dk2>
        <a:srgbClr val="B01F0F"/>
      </a:dk2>
      <a:lt2>
        <a:srgbClr val="FF9000"/>
      </a:lt2>
      <a:accent1>
        <a:srgbClr val="ED4600"/>
      </a:accent1>
      <a:accent2>
        <a:srgbClr val="C4D73F"/>
      </a:accent2>
      <a:accent3>
        <a:srgbClr val="FFCE2D"/>
      </a:accent3>
      <a:accent4>
        <a:srgbClr val="FFA600"/>
      </a:accent4>
      <a:accent5>
        <a:srgbClr val="ED5E00"/>
      </a:accent5>
      <a:accent6>
        <a:srgbClr val="C62D03"/>
      </a:accent6>
      <a:hlink>
        <a:srgbClr val="408080"/>
      </a:hlink>
      <a:folHlink>
        <a:srgbClr val="5EAEAE"/>
      </a:folHlink>
    </a:clrScheme>
    <a:fontScheme name="Autumn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B786-3EE0-4190-BF8F-151A8943C165}">
  <sheetPr>
    <pageSetUpPr fitToPage="1"/>
  </sheetPr>
  <dimension ref="A1:AK104"/>
  <sheetViews>
    <sheetView tabSelected="1" zoomScale="55" zoomScaleNormal="55" zoomScalePageLayoutView="70" workbookViewId="0">
      <selection activeCell="D2" sqref="D2:I2"/>
    </sheetView>
  </sheetViews>
  <sheetFormatPr defaultColWidth="8.81640625" defaultRowHeight="13.8" x14ac:dyDescent="0.25"/>
  <cols>
    <col min="1" max="1" width="1.1796875" style="2" customWidth="1"/>
    <col min="2" max="2" width="17.54296875" style="2" customWidth="1"/>
    <col min="3" max="3" width="34.453125" style="2" customWidth="1"/>
    <col min="4" max="4" width="17.08984375" style="2" customWidth="1"/>
    <col min="5" max="5" width="1.7265625" style="2" customWidth="1"/>
    <col min="6" max="9" width="13.7265625" style="2" customWidth="1"/>
    <col min="10" max="10" width="16.54296875" style="2" customWidth="1"/>
    <col min="11" max="11" width="1.7265625" style="2" customWidth="1"/>
    <col min="12" max="12" width="15.36328125" style="2" customWidth="1"/>
    <col min="13" max="13" width="17.08984375" style="2" customWidth="1"/>
    <col min="14" max="14" width="13.7265625" style="2" customWidth="1"/>
    <col min="15" max="15" width="12.08984375" style="2" customWidth="1"/>
    <col min="16" max="17" width="13.7265625" style="2" customWidth="1"/>
    <col min="18" max="18" width="5.453125" style="2" customWidth="1"/>
    <col min="19" max="19" width="36.08984375" style="2" customWidth="1"/>
    <col min="20" max="20" width="18.7265625" style="2" customWidth="1"/>
    <col min="21" max="21" width="15.7265625" style="2" customWidth="1"/>
    <col min="22" max="22" width="11.453125" style="2" customWidth="1"/>
    <col min="23" max="23" width="11.81640625" style="2" customWidth="1"/>
    <col min="24" max="27" width="8.81640625" style="2"/>
    <col min="28" max="28" width="9.36328125" style="2" customWidth="1"/>
    <col min="29" max="32" width="8.81640625" style="2"/>
    <col min="33" max="33" width="10.08984375" style="2" customWidth="1"/>
    <col min="34" max="36" width="8.81640625" style="2"/>
    <col min="37" max="37" width="4.453125" style="2" customWidth="1"/>
    <col min="38" max="38" width="4.6328125" style="2" customWidth="1"/>
    <col min="39" max="16384" width="8.81640625" style="2"/>
  </cols>
  <sheetData>
    <row r="1" spans="1:37" ht="14.4" thickBot="1" x14ac:dyDescent="0.3">
      <c r="A1" s="273"/>
      <c r="B1" s="274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</row>
    <row r="2" spans="1:37" ht="21" customHeight="1" thickBot="1" x14ac:dyDescent="0.3">
      <c r="A2" s="275"/>
      <c r="B2" s="276"/>
      <c r="C2" s="141" t="s">
        <v>33</v>
      </c>
      <c r="D2" s="277"/>
      <c r="E2" s="278"/>
      <c r="F2" s="278"/>
      <c r="G2" s="278"/>
      <c r="H2" s="278"/>
      <c r="I2" s="279"/>
      <c r="O2" s="280" t="s">
        <v>35</v>
      </c>
      <c r="P2" s="281"/>
      <c r="Q2" s="147"/>
      <c r="R2" s="64"/>
      <c r="S2" s="41" t="s">
        <v>61</v>
      </c>
      <c r="T2" s="267" t="s">
        <v>37</v>
      </c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9"/>
    </row>
    <row r="3" spans="1:37" ht="14.4" thickBot="1" x14ac:dyDescent="0.3">
      <c r="C3" s="142" t="s">
        <v>36</v>
      </c>
      <c r="D3" s="9"/>
      <c r="E3" s="65"/>
      <c r="F3" s="65"/>
      <c r="G3" s="65"/>
      <c r="H3" s="65"/>
      <c r="I3" s="65"/>
      <c r="S3" s="46"/>
      <c r="T3" s="270" t="s">
        <v>85</v>
      </c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2"/>
    </row>
    <row r="4" spans="1:37" ht="14.4" thickBot="1" x14ac:dyDescent="0.3">
      <c r="C4" s="142" t="s">
        <v>78</v>
      </c>
      <c r="D4" s="24">
        <f>SUM(D9+D13+D19)</f>
        <v>0</v>
      </c>
      <c r="E4" s="65"/>
      <c r="F4" s="65"/>
      <c r="G4" s="65"/>
      <c r="I4" s="65"/>
      <c r="S4" s="38"/>
      <c r="T4" s="225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6"/>
    </row>
    <row r="5" spans="1:37" ht="14.4" thickBot="1" x14ac:dyDescent="0.3">
      <c r="C5" s="142" t="s">
        <v>34</v>
      </c>
      <c r="D5" s="57">
        <f>D9</f>
        <v>0</v>
      </c>
      <c r="E5" s="65"/>
      <c r="F5" s="65"/>
      <c r="G5" s="65"/>
      <c r="H5" s="65"/>
      <c r="I5" s="65"/>
      <c r="S5" s="58" t="s">
        <v>42</v>
      </c>
      <c r="T5" s="227" t="s">
        <v>62</v>
      </c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9"/>
    </row>
    <row r="6" spans="1:37" ht="14.4" thickBot="1" x14ac:dyDescent="0.3">
      <c r="C6" s="142" t="s">
        <v>43</v>
      </c>
      <c r="D6" s="24">
        <f>D5*0.9</f>
        <v>0</v>
      </c>
      <c r="G6" s="66"/>
      <c r="S6" s="39" t="s">
        <v>38</v>
      </c>
      <c r="T6" s="227" t="s">
        <v>124</v>
      </c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9"/>
    </row>
    <row r="7" spans="1:37" ht="14.4" thickBot="1" x14ac:dyDescent="0.3">
      <c r="C7" s="143" t="s">
        <v>68</v>
      </c>
      <c r="D7" s="24">
        <f>D6-C74</f>
        <v>0</v>
      </c>
      <c r="G7" s="66"/>
      <c r="R7" s="67"/>
      <c r="S7" s="48" t="s">
        <v>71</v>
      </c>
      <c r="T7" s="227" t="s">
        <v>130</v>
      </c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9"/>
    </row>
    <row r="8" spans="1:37" ht="14.4" thickBot="1" x14ac:dyDescent="0.3">
      <c r="C8" s="55"/>
      <c r="F8" s="53" t="s">
        <v>30</v>
      </c>
      <c r="G8" s="54" t="s">
        <v>14</v>
      </c>
      <c r="H8" s="53" t="s">
        <v>15</v>
      </c>
      <c r="I8" s="53" t="s">
        <v>16</v>
      </c>
      <c r="J8" s="53" t="s">
        <v>92</v>
      </c>
      <c r="L8" s="22" t="s">
        <v>93</v>
      </c>
      <c r="M8" s="55" t="s">
        <v>94</v>
      </c>
      <c r="N8" s="53" t="s">
        <v>9</v>
      </c>
      <c r="O8" s="53" t="s">
        <v>10</v>
      </c>
      <c r="P8" s="53" t="s">
        <v>39</v>
      </c>
      <c r="Q8" s="53" t="s">
        <v>11</v>
      </c>
      <c r="R8" s="1"/>
      <c r="S8" s="192" t="s">
        <v>81</v>
      </c>
      <c r="T8" s="234" t="s">
        <v>137</v>
      </c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6"/>
    </row>
    <row r="9" spans="1:37" x14ac:dyDescent="0.25">
      <c r="B9" s="282" t="s">
        <v>40</v>
      </c>
      <c r="C9" s="189" t="s">
        <v>5</v>
      </c>
      <c r="D9" s="184">
        <f>SUM(F9:Q9)</f>
        <v>0</v>
      </c>
      <c r="E9" s="185"/>
      <c r="F9" s="186"/>
      <c r="G9" s="186">
        <v>0</v>
      </c>
      <c r="H9" s="186">
        <v>0</v>
      </c>
      <c r="I9" s="186">
        <v>0</v>
      </c>
      <c r="J9" s="186">
        <v>0</v>
      </c>
      <c r="K9" s="186"/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90">
        <v>0</v>
      </c>
      <c r="R9" s="1"/>
      <c r="S9" s="58" t="s">
        <v>72</v>
      </c>
      <c r="T9" s="227" t="s">
        <v>126</v>
      </c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9"/>
    </row>
    <row r="10" spans="1:37" x14ac:dyDescent="0.25">
      <c r="B10" s="283"/>
      <c r="C10" s="61" t="s">
        <v>6</v>
      </c>
      <c r="D10" s="63">
        <f>SUM(F10:Q10)</f>
        <v>0</v>
      </c>
      <c r="E10" s="1"/>
      <c r="F10" s="1">
        <f>SUMIF($I$28:$I$57,"A",$J$28:$J$57)</f>
        <v>0</v>
      </c>
      <c r="G10" s="1">
        <f>SUMIF($I$28:$I$57,"D",$J$28:$J$57)</f>
        <v>0</v>
      </c>
      <c r="H10" s="1">
        <f>SUMIF($I$28:$I$57,"P",$J$28:$J$57)</f>
        <v>0</v>
      </c>
      <c r="I10" s="1">
        <f>SUMIF($I$28:$I$57,"S",$J$28:$J$57)</f>
        <v>0</v>
      </c>
      <c r="J10" s="1">
        <f>SUMIF($I$28:$I$57,"CM",$J$28:$J$57)</f>
        <v>0</v>
      </c>
      <c r="L10" s="1">
        <f>SUMIF($I$28:$I$57,"PM",$J$28:$J$57)</f>
        <v>0</v>
      </c>
      <c r="M10" s="1">
        <f>SUMIF($I$28:$I$57,"CO",$J$28:$J$57)</f>
        <v>0</v>
      </c>
      <c r="N10" s="1">
        <f>SUMIF($I$28:$I$57,"C",$J$28:$J$57)</f>
        <v>0</v>
      </c>
      <c r="O10" s="1">
        <f>SUMIF($I$28:$I$57,"E",$J$28:$J$57)</f>
        <v>0</v>
      </c>
      <c r="P10" s="1">
        <f>SUMIF($I$28:$I$57,"M",$J$28:$J$57)</f>
        <v>0</v>
      </c>
      <c r="Q10" s="73">
        <f>SUMIF($I$28:$I$57,"L",$J$28:$J$57)</f>
        <v>0</v>
      </c>
      <c r="R10" s="1"/>
      <c r="S10" s="194" t="s">
        <v>106</v>
      </c>
      <c r="T10" s="227" t="s">
        <v>127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9"/>
    </row>
    <row r="11" spans="1:37" ht="14.4" thickBot="1" x14ac:dyDescent="0.3">
      <c r="B11" s="284"/>
      <c r="C11" s="139" t="s">
        <v>7</v>
      </c>
      <c r="D11" s="140">
        <f>SUM(D9-C74)</f>
        <v>0</v>
      </c>
      <c r="E11" s="133"/>
      <c r="F11" s="133">
        <f t="shared" ref="F11" si="0">F9-F10</f>
        <v>0</v>
      </c>
      <c r="G11" s="133">
        <f>G9-G10</f>
        <v>0</v>
      </c>
      <c r="H11" s="133">
        <f t="shared" ref="H11:O11" si="1">H9-H10</f>
        <v>0</v>
      </c>
      <c r="I11" s="133">
        <f t="shared" si="1"/>
        <v>0</v>
      </c>
      <c r="J11" s="133">
        <f t="shared" si="1"/>
        <v>0</v>
      </c>
      <c r="K11" s="28"/>
      <c r="L11" s="133">
        <f t="shared" si="1"/>
        <v>0</v>
      </c>
      <c r="M11" s="133">
        <f t="shared" si="1"/>
        <v>0</v>
      </c>
      <c r="N11" s="133">
        <f>N9-N10</f>
        <v>0</v>
      </c>
      <c r="O11" s="133">
        <f t="shared" si="1"/>
        <v>0</v>
      </c>
      <c r="P11" s="133">
        <f>P9-P10</f>
        <v>0</v>
      </c>
      <c r="Q11" s="134">
        <f>Q9-Q10</f>
        <v>0</v>
      </c>
      <c r="S11" s="193" t="s">
        <v>73</v>
      </c>
      <c r="T11" s="227" t="s">
        <v>128</v>
      </c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9"/>
    </row>
    <row r="12" spans="1:37" ht="14.4" thickBot="1" x14ac:dyDescent="0.3">
      <c r="D12" s="7"/>
      <c r="R12" s="62"/>
      <c r="S12" s="45" t="s">
        <v>74</v>
      </c>
      <c r="T12" s="230" t="s">
        <v>104</v>
      </c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2"/>
    </row>
    <row r="13" spans="1:37" ht="14.4" thickBot="1" x14ac:dyDescent="0.3">
      <c r="B13" s="285" t="s">
        <v>110</v>
      </c>
      <c r="C13" s="121" t="s">
        <v>5</v>
      </c>
      <c r="D13" s="122">
        <f>SUM(F13:Q13)</f>
        <v>0</v>
      </c>
      <c r="E13" s="153"/>
      <c r="F13" s="123">
        <f>F15+F14</f>
        <v>0</v>
      </c>
      <c r="G13" s="123">
        <f t="shared" ref="G13:Q13" si="2">G15+G14</f>
        <v>0</v>
      </c>
      <c r="H13" s="123">
        <f t="shared" si="2"/>
        <v>0</v>
      </c>
      <c r="I13" s="123">
        <f t="shared" si="2"/>
        <v>0</v>
      </c>
      <c r="J13" s="123">
        <f t="shared" si="2"/>
        <v>0</v>
      </c>
      <c r="K13" s="123"/>
      <c r="L13" s="123">
        <f t="shared" si="2"/>
        <v>0</v>
      </c>
      <c r="M13" s="123">
        <f t="shared" si="2"/>
        <v>0</v>
      </c>
      <c r="N13" s="123">
        <f t="shared" si="2"/>
        <v>0</v>
      </c>
      <c r="O13" s="123">
        <f t="shared" si="2"/>
        <v>0</v>
      </c>
      <c r="P13" s="123">
        <f t="shared" si="2"/>
        <v>0</v>
      </c>
      <c r="Q13" s="124">
        <f t="shared" si="2"/>
        <v>0</v>
      </c>
      <c r="R13" s="1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</row>
    <row r="14" spans="1:37" x14ac:dyDescent="0.25">
      <c r="B14" s="286"/>
      <c r="C14" s="29" t="s">
        <v>18</v>
      </c>
      <c r="D14" s="3">
        <f>SUM(F14:Q14)</f>
        <v>0</v>
      </c>
      <c r="E14" s="4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25">
        <v>0</v>
      </c>
      <c r="R14" s="1"/>
      <c r="S14" s="243" t="s">
        <v>77</v>
      </c>
      <c r="T14" s="241" t="s">
        <v>138</v>
      </c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2"/>
    </row>
    <row r="15" spans="1:37" x14ac:dyDescent="0.25">
      <c r="B15" s="286"/>
      <c r="C15" s="31" t="s">
        <v>19</v>
      </c>
      <c r="D15" s="5">
        <f>SUM(F15:Q15)</f>
        <v>0</v>
      </c>
      <c r="E15" s="6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>
        <v>0</v>
      </c>
      <c r="N15" s="11">
        <v>0</v>
      </c>
      <c r="O15" s="12">
        <v>0</v>
      </c>
      <c r="P15" s="12">
        <v>0</v>
      </c>
      <c r="Q15" s="154">
        <v>0</v>
      </c>
      <c r="R15" s="1"/>
      <c r="S15" s="244"/>
      <c r="T15" s="237" t="s">
        <v>139</v>
      </c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8"/>
    </row>
    <row r="16" spans="1:37" ht="14.4" thickBot="1" x14ac:dyDescent="0.3">
      <c r="B16" s="286"/>
      <c r="C16" s="30" t="s">
        <v>6</v>
      </c>
      <c r="D16" s="1">
        <f>SUM(F16:Q16)</f>
        <v>0</v>
      </c>
      <c r="F16" s="1">
        <f>SUMIF($P$28:$P$57,"A",$Q$28:$Q$57)</f>
        <v>0</v>
      </c>
      <c r="G16" s="1">
        <f>SUMIF($P$28:$P$57,"D",$Q$28:$Q$57)</f>
        <v>0</v>
      </c>
      <c r="H16" s="1">
        <f>SUMIF($P$28:$P$57,"P",$Q$28:$Q$57)</f>
        <v>0</v>
      </c>
      <c r="I16" s="1">
        <f>SUMIF($P$28:$P$57,"S",$Q$28:$Q$57)</f>
        <v>0</v>
      </c>
      <c r="J16" s="1">
        <f>SUMIF($P$28:$P$57,"CM",$Q$28:$Q$57)</f>
        <v>0</v>
      </c>
      <c r="L16" s="1">
        <f>SUMIF($P$28:$P$57,"PM",$Q$28:$Q$57)</f>
        <v>0</v>
      </c>
      <c r="M16" s="1">
        <f>SUMIF($P$28:$P$57,"CO",$Q$28:$Q$57)</f>
        <v>0</v>
      </c>
      <c r="N16" s="1">
        <f>SUMIF($P$28:$P$57,"C",$Q$28:$Q$57)</f>
        <v>0</v>
      </c>
      <c r="O16" s="1">
        <f>SUMIF($P$28:$P$57,"E",$Q$28:$Q$57)</f>
        <v>0</v>
      </c>
      <c r="P16" s="1">
        <f>SUMIF($P$28:$P$57,"M",$Q$28:$Q$57)</f>
        <v>0</v>
      </c>
      <c r="Q16" s="73">
        <f>SUMIF($P$28:$P$57,"L",$Q$28:$Q$57)</f>
        <v>0</v>
      </c>
      <c r="R16" s="1"/>
      <c r="S16" s="245"/>
      <c r="T16" s="239" t="s">
        <v>140</v>
      </c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40"/>
    </row>
    <row r="17" spans="2:23" ht="14.4" thickBot="1" x14ac:dyDescent="0.3">
      <c r="B17" s="287"/>
      <c r="C17" s="128" t="s">
        <v>7</v>
      </c>
      <c r="D17" s="112">
        <f>D13-D16</f>
        <v>0</v>
      </c>
      <c r="E17" s="28"/>
      <c r="F17" s="133">
        <f t="shared" ref="F17" si="3">F13-F16</f>
        <v>0</v>
      </c>
      <c r="G17" s="133">
        <f>G13-G16</f>
        <v>0</v>
      </c>
      <c r="H17" s="133">
        <f t="shared" ref="H17:O17" si="4">H13-H16</f>
        <v>0</v>
      </c>
      <c r="I17" s="133">
        <f t="shared" si="4"/>
        <v>0</v>
      </c>
      <c r="J17" s="133">
        <f t="shared" si="4"/>
        <v>0</v>
      </c>
      <c r="K17" s="28"/>
      <c r="L17" s="133">
        <f t="shared" si="4"/>
        <v>0</v>
      </c>
      <c r="M17" s="133">
        <f t="shared" si="4"/>
        <v>0</v>
      </c>
      <c r="N17" s="133">
        <f>N13-N16</f>
        <v>0</v>
      </c>
      <c r="O17" s="133">
        <f t="shared" si="4"/>
        <v>0</v>
      </c>
      <c r="P17" s="133">
        <f>P13-P16</f>
        <v>0</v>
      </c>
      <c r="Q17" s="134">
        <f>Q13-Q16</f>
        <v>0</v>
      </c>
      <c r="R17" s="1"/>
    </row>
    <row r="18" spans="2:23" ht="14.4" thickBot="1" x14ac:dyDescent="0.3">
      <c r="D18" s="7"/>
      <c r="R18" s="1"/>
    </row>
    <row r="19" spans="2:23" x14ac:dyDescent="0.25">
      <c r="B19" s="258" t="s">
        <v>69</v>
      </c>
      <c r="C19" s="155" t="s">
        <v>5</v>
      </c>
      <c r="D19" s="122">
        <f>SUM(F19:Q19)</f>
        <v>0</v>
      </c>
      <c r="E19" s="153"/>
      <c r="F19" s="123">
        <f>F21+F20</f>
        <v>0</v>
      </c>
      <c r="G19" s="123">
        <f t="shared" ref="G19:L19" si="5">G21+G20</f>
        <v>0</v>
      </c>
      <c r="H19" s="123">
        <f t="shared" si="5"/>
        <v>0</v>
      </c>
      <c r="I19" s="123">
        <f t="shared" si="5"/>
        <v>0</v>
      </c>
      <c r="J19" s="123">
        <f t="shared" si="5"/>
        <v>0</v>
      </c>
      <c r="K19" s="123"/>
      <c r="L19" s="123">
        <f t="shared" si="5"/>
        <v>0</v>
      </c>
      <c r="M19" s="123">
        <f t="shared" ref="M19:Q19" si="6">M21+M20</f>
        <v>0</v>
      </c>
      <c r="N19" s="123">
        <f t="shared" si="6"/>
        <v>0</v>
      </c>
      <c r="O19" s="123">
        <f t="shared" si="6"/>
        <v>0</v>
      </c>
      <c r="P19" s="123">
        <f t="shared" si="6"/>
        <v>0</v>
      </c>
      <c r="Q19" s="124">
        <f t="shared" si="6"/>
        <v>0</v>
      </c>
      <c r="R19" s="1"/>
    </row>
    <row r="20" spans="2:23" x14ac:dyDescent="0.25">
      <c r="B20" s="259"/>
      <c r="C20" s="50" t="s">
        <v>18</v>
      </c>
      <c r="D20" s="3">
        <f>SUM(F20:Q20)</f>
        <v>0</v>
      </c>
      <c r="E20" s="4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/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25">
        <v>0</v>
      </c>
      <c r="R20" s="1"/>
    </row>
    <row r="21" spans="2:23" x14ac:dyDescent="0.25">
      <c r="B21" s="259"/>
      <c r="C21" s="51" t="s">
        <v>19</v>
      </c>
      <c r="D21" s="5">
        <f>SUM(F21:Q21)</f>
        <v>0</v>
      </c>
      <c r="E21" s="6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/>
      <c r="L21" s="12">
        <v>0</v>
      </c>
      <c r="M21" s="12">
        <v>0</v>
      </c>
      <c r="N21" s="11">
        <v>0</v>
      </c>
      <c r="O21" s="12">
        <v>0</v>
      </c>
      <c r="P21" s="12">
        <v>0</v>
      </c>
      <c r="Q21" s="154">
        <v>0</v>
      </c>
      <c r="R21" s="1"/>
    </row>
    <row r="22" spans="2:23" x14ac:dyDescent="0.25">
      <c r="B22" s="259"/>
      <c r="C22" s="52" t="s">
        <v>6</v>
      </c>
      <c r="D22" s="1">
        <f ca="1">SUM(F22:Q22)</f>
        <v>0</v>
      </c>
      <c r="F22" s="1">
        <f ca="1">SUMIF($V$28:$W$57,"A",$W$28:$W$57)</f>
        <v>0</v>
      </c>
      <c r="G22" s="1">
        <f>SUMIF($V$28:$V$57,"D",$W$28:$W$57)</f>
        <v>0</v>
      </c>
      <c r="H22" s="1">
        <f>SUMIF($V$28:$V$57,"P",$W$28:$W$57)</f>
        <v>0</v>
      </c>
      <c r="I22" s="1">
        <f>SUMIF($V$28:$V$57,"S",$W$28:$W$57)</f>
        <v>0</v>
      </c>
      <c r="J22" s="1">
        <f>SUMIF($V$28:$V$57,"CM",$W$28:$W$57)</f>
        <v>0</v>
      </c>
      <c r="L22" s="1">
        <f>SUMIF($V$28:$V$57,"PM",$W$28:$W$57)</f>
        <v>0</v>
      </c>
      <c r="M22" s="1">
        <f>SUMIF($V$28:$V$57,"CO",$W$28:$W$57)</f>
        <v>0</v>
      </c>
      <c r="N22" s="1">
        <f>SUMIF($V$28:$V$57,"C",$W$28:$W$57)</f>
        <v>0</v>
      </c>
      <c r="O22" s="1">
        <f>SUMIF($V$28:$V$57,"E",$W$28:$W$57)</f>
        <v>0</v>
      </c>
      <c r="P22" s="1">
        <f>SUMIF($V$28:$V$57,"M",$W$28:$W$57)</f>
        <v>0</v>
      </c>
      <c r="Q22" s="73">
        <f>SUMIF($V$28:$V$57,"L",$W$28:$W$57)</f>
        <v>0</v>
      </c>
      <c r="R22" s="1"/>
    </row>
    <row r="23" spans="2:23" ht="14.4" thickBot="1" x14ac:dyDescent="0.3">
      <c r="B23" s="260"/>
      <c r="C23" s="156" t="s">
        <v>7</v>
      </c>
      <c r="D23" s="112">
        <f ca="1">D19-D22</f>
        <v>0</v>
      </c>
      <c r="E23" s="28"/>
      <c r="F23" s="133">
        <f t="shared" ref="F23" ca="1" si="7">F19-F22</f>
        <v>0</v>
      </c>
      <c r="G23" s="133">
        <f>G19-G22</f>
        <v>0</v>
      </c>
      <c r="H23" s="133">
        <f t="shared" ref="H23:L23" si="8">H19-H22</f>
        <v>0</v>
      </c>
      <c r="I23" s="133">
        <f t="shared" si="8"/>
        <v>0</v>
      </c>
      <c r="J23" s="133">
        <f t="shared" si="8"/>
        <v>0</v>
      </c>
      <c r="K23" s="28"/>
      <c r="L23" s="133">
        <f t="shared" si="8"/>
        <v>0</v>
      </c>
      <c r="M23" s="133">
        <f t="shared" ref="M23" si="9">M19-M22</f>
        <v>0</v>
      </c>
      <c r="N23" s="133">
        <f>N19-N22</f>
        <v>0</v>
      </c>
      <c r="O23" s="133">
        <f t="shared" ref="O23" si="10">O19-O22</f>
        <v>0</v>
      </c>
      <c r="P23" s="133">
        <f>P19-P22</f>
        <v>0</v>
      </c>
      <c r="Q23" s="134">
        <f>Q19-Q22</f>
        <v>0</v>
      </c>
      <c r="R23" s="1"/>
    </row>
    <row r="24" spans="2:23" x14ac:dyDescent="0.25">
      <c r="D24" s="7"/>
      <c r="R24" s="1"/>
    </row>
    <row r="25" spans="2:23" ht="14.4" thickBot="1" x14ac:dyDescent="0.3">
      <c r="D25" s="7"/>
      <c r="R25" s="1"/>
    </row>
    <row r="26" spans="2:23" x14ac:dyDescent="0.25">
      <c r="B26" s="288" t="s">
        <v>79</v>
      </c>
      <c r="C26" s="289"/>
      <c r="D26" s="290"/>
      <c r="F26" s="291" t="s">
        <v>111</v>
      </c>
      <c r="G26" s="292"/>
      <c r="H26" s="292"/>
      <c r="I26" s="292"/>
      <c r="J26" s="293"/>
      <c r="K26" s="47"/>
      <c r="L26" s="47"/>
      <c r="M26" s="294" t="s">
        <v>115</v>
      </c>
      <c r="N26" s="295"/>
      <c r="O26" s="295"/>
      <c r="P26" s="295"/>
      <c r="Q26" s="296"/>
      <c r="R26" s="1"/>
      <c r="S26" s="252" t="s">
        <v>113</v>
      </c>
      <c r="T26" s="253"/>
      <c r="U26" s="253"/>
      <c r="V26" s="253"/>
      <c r="W26" s="254"/>
    </row>
    <row r="27" spans="2:23" ht="14.4" customHeight="1" x14ac:dyDescent="0.25">
      <c r="B27" s="101" t="s">
        <v>4</v>
      </c>
      <c r="C27" s="35" t="s">
        <v>1</v>
      </c>
      <c r="D27" s="102" t="s">
        <v>2</v>
      </c>
      <c r="E27" s="47"/>
      <c r="F27" s="106" t="s">
        <v>0</v>
      </c>
      <c r="G27" s="297" t="s">
        <v>8</v>
      </c>
      <c r="H27" s="298"/>
      <c r="I27" s="59" t="s">
        <v>32</v>
      </c>
      <c r="J27" s="107" t="s">
        <v>2</v>
      </c>
      <c r="K27" s="47"/>
      <c r="L27" s="47"/>
      <c r="M27" s="115" t="s">
        <v>0</v>
      </c>
      <c r="N27" s="299" t="s">
        <v>8</v>
      </c>
      <c r="O27" s="300"/>
      <c r="P27" s="36" t="s">
        <v>32</v>
      </c>
      <c r="Q27" s="116" t="s">
        <v>2</v>
      </c>
      <c r="R27" s="1"/>
      <c r="S27" s="167" t="s">
        <v>0</v>
      </c>
      <c r="T27" s="256" t="s">
        <v>8</v>
      </c>
      <c r="U27" s="257"/>
      <c r="V27" s="49" t="s">
        <v>32</v>
      </c>
      <c r="W27" s="168" t="s">
        <v>2</v>
      </c>
    </row>
    <row r="28" spans="2:23" x14ac:dyDescent="0.25">
      <c r="B28" s="103"/>
      <c r="C28" s="13"/>
      <c r="D28" s="109"/>
      <c r="E28" s="1"/>
      <c r="F28" s="108"/>
      <c r="G28" s="246"/>
      <c r="H28" s="246"/>
      <c r="I28" s="81" t="str">
        <f>IFERROR(VLOOKUP(G28,VLookup!$I$7:$J$17,2,FALSE),"")</f>
        <v/>
      </c>
      <c r="J28" s="109"/>
      <c r="K28" s="62"/>
      <c r="L28" s="62"/>
      <c r="M28" s="108"/>
      <c r="N28" s="246"/>
      <c r="O28" s="246"/>
      <c r="P28" s="81" t="str">
        <f>IFERROR(VLOOKUP(N28,VLookup!$I$7:$J$17,2,FALSE),"")</f>
        <v/>
      </c>
      <c r="Q28" s="109"/>
      <c r="R28" s="1"/>
      <c r="S28" s="108"/>
      <c r="T28" s="246"/>
      <c r="U28" s="246"/>
      <c r="V28" s="81" t="str">
        <f>IFERROR(VLOOKUP(T28,VLookup!$I$7:$J$17,2,FALSE),"")</f>
        <v/>
      </c>
      <c r="W28" s="109"/>
    </row>
    <row r="29" spans="2:23" x14ac:dyDescent="0.25">
      <c r="B29" s="103"/>
      <c r="C29" s="13"/>
      <c r="D29" s="109"/>
      <c r="E29" s="1"/>
      <c r="F29" s="108"/>
      <c r="G29" s="246"/>
      <c r="H29" s="246"/>
      <c r="I29" s="81" t="str">
        <f>IFERROR(VLOOKUP(G29,VLookup!$I$7:$J$17,2,FALSE),"")</f>
        <v/>
      </c>
      <c r="J29" s="164"/>
      <c r="K29" s="62"/>
      <c r="L29" s="62"/>
      <c r="M29" s="108"/>
      <c r="N29" s="246"/>
      <c r="O29" s="246"/>
      <c r="P29" s="81" t="str">
        <f>IFERROR(VLOOKUP(N29,VLookup!$I$7:$J$17,2,FALSE),"")</f>
        <v/>
      </c>
      <c r="Q29" s="164"/>
      <c r="R29" s="1"/>
      <c r="S29" s="108"/>
      <c r="T29" s="246"/>
      <c r="U29" s="246"/>
      <c r="V29" s="81" t="str">
        <f>IFERROR(VLOOKUP(T29,VLookup!$I$7:$J$17,2,FALSE),"")</f>
        <v/>
      </c>
      <c r="W29" s="164"/>
    </row>
    <row r="30" spans="2:23" x14ac:dyDescent="0.25">
      <c r="B30" s="103"/>
      <c r="C30" s="13"/>
      <c r="D30" s="109"/>
      <c r="E30" s="1"/>
      <c r="F30" s="108"/>
      <c r="G30" s="246"/>
      <c r="H30" s="246"/>
      <c r="I30" s="81" t="str">
        <f>IFERROR(VLOOKUP(G30,VLookup!$I$7:$J$17,2,FALSE),"")</f>
        <v/>
      </c>
      <c r="J30" s="164"/>
      <c r="K30" s="62"/>
      <c r="L30" s="62"/>
      <c r="M30" s="108"/>
      <c r="N30" s="246"/>
      <c r="O30" s="246"/>
      <c r="P30" s="81" t="str">
        <f>IFERROR(VLOOKUP(N30,VLookup!$I$7:$J$17,2,FALSE),"")</f>
        <v/>
      </c>
      <c r="Q30" s="164"/>
      <c r="R30" s="1"/>
      <c r="S30" s="108"/>
      <c r="T30" s="246"/>
      <c r="U30" s="246"/>
      <c r="V30" s="81" t="str">
        <f>IFERROR(VLOOKUP(T30,VLookup!$I$7:$J$17,2,FALSE),"")</f>
        <v/>
      </c>
      <c r="W30" s="164"/>
    </row>
    <row r="31" spans="2:23" x14ac:dyDescent="0.25">
      <c r="B31" s="103"/>
      <c r="C31" s="13"/>
      <c r="D31" s="109"/>
      <c r="E31" s="1"/>
      <c r="F31" s="108"/>
      <c r="G31" s="246"/>
      <c r="H31" s="246"/>
      <c r="I31" s="81" t="str">
        <f>IFERROR(VLOOKUP(G31,VLookup!$I$7:$J$17,2,FALSE),"")</f>
        <v/>
      </c>
      <c r="J31" s="164"/>
      <c r="K31" s="62"/>
      <c r="L31" s="62"/>
      <c r="M31" s="108"/>
      <c r="N31" s="246"/>
      <c r="O31" s="246"/>
      <c r="P31" s="81" t="str">
        <f>IFERROR(VLOOKUP(N31,VLookup!$I$7:$J$17,2,FALSE),"")</f>
        <v/>
      </c>
      <c r="Q31" s="164"/>
      <c r="R31" s="1"/>
      <c r="S31" s="108"/>
      <c r="T31" s="246"/>
      <c r="U31" s="246"/>
      <c r="V31" s="81" t="str">
        <f>IFERROR(VLOOKUP(T31,VLookup!$I$7:$J$17,2,FALSE),"")</f>
        <v/>
      </c>
      <c r="W31" s="164"/>
    </row>
    <row r="32" spans="2:23" x14ac:dyDescent="0.25">
      <c r="B32" s="103"/>
      <c r="C32" s="13"/>
      <c r="D32" s="109"/>
      <c r="E32" s="1"/>
      <c r="F32" s="108"/>
      <c r="G32" s="246"/>
      <c r="H32" s="246"/>
      <c r="I32" s="81" t="str">
        <f>IFERROR(VLOOKUP(G32,VLookup!$I$7:$J$17,2,FALSE),"")</f>
        <v/>
      </c>
      <c r="J32" s="164"/>
      <c r="K32" s="62"/>
      <c r="L32" s="62"/>
      <c r="M32" s="108"/>
      <c r="N32" s="246"/>
      <c r="O32" s="246"/>
      <c r="P32" s="81" t="str">
        <f>IFERROR(VLOOKUP(N32,VLookup!$I$7:$J$17,2,FALSE),"")</f>
        <v/>
      </c>
      <c r="Q32" s="164"/>
      <c r="R32" s="1"/>
      <c r="S32" s="108"/>
      <c r="T32" s="246"/>
      <c r="U32" s="246"/>
      <c r="V32" s="81" t="str">
        <f>IFERROR(VLOOKUP(T32,VLookup!$I$7:$J$17,2,FALSE),"")</f>
        <v/>
      </c>
      <c r="W32" s="164"/>
    </row>
    <row r="33" spans="2:23" x14ac:dyDescent="0.25">
      <c r="B33" s="103"/>
      <c r="C33" s="13"/>
      <c r="D33" s="109"/>
      <c r="E33" s="1"/>
      <c r="F33" s="108"/>
      <c r="G33" s="246"/>
      <c r="H33" s="246"/>
      <c r="I33" s="81" t="str">
        <f>IFERROR(VLOOKUP(G33,VLookup!$I$7:$J$17,2,FALSE),"")</f>
        <v/>
      </c>
      <c r="J33" s="164"/>
      <c r="K33" s="62"/>
      <c r="L33" s="62"/>
      <c r="M33" s="108"/>
      <c r="N33" s="246"/>
      <c r="O33" s="246"/>
      <c r="P33" s="81" t="str">
        <f>IFERROR(VLOOKUP(N33,VLookup!$I$7:$J$17,2,FALSE),"")</f>
        <v/>
      </c>
      <c r="Q33" s="164"/>
      <c r="R33" s="1"/>
      <c r="S33" s="108"/>
      <c r="T33" s="246"/>
      <c r="U33" s="246"/>
      <c r="V33" s="81" t="str">
        <f>IFERROR(VLOOKUP(T33,VLookup!$I$7:$J$17,2,FALSE),"")</f>
        <v/>
      </c>
      <c r="W33" s="164"/>
    </row>
    <row r="34" spans="2:23" x14ac:dyDescent="0.25">
      <c r="B34" s="103"/>
      <c r="C34" s="13"/>
      <c r="D34" s="109"/>
      <c r="E34" s="1"/>
      <c r="F34" s="108"/>
      <c r="G34" s="246"/>
      <c r="H34" s="246"/>
      <c r="I34" s="81" t="str">
        <f>IFERROR(VLOOKUP(G34,VLookup!$I$7:$J$17,2,FALSE),"")</f>
        <v/>
      </c>
      <c r="J34" s="164"/>
      <c r="K34" s="62"/>
      <c r="L34" s="62"/>
      <c r="M34" s="108"/>
      <c r="N34" s="246"/>
      <c r="O34" s="246"/>
      <c r="P34" s="81" t="str">
        <f>IFERROR(VLOOKUP(N34,VLookup!$I$7:$J$17,2,FALSE),"")</f>
        <v/>
      </c>
      <c r="Q34" s="164"/>
      <c r="R34" s="1"/>
      <c r="S34" s="108"/>
      <c r="T34" s="246"/>
      <c r="U34" s="246"/>
      <c r="V34" s="81" t="str">
        <f>IFERROR(VLOOKUP(T34,VLookup!$I$7:$J$17,2,FALSE),"")</f>
        <v/>
      </c>
      <c r="W34" s="164"/>
    </row>
    <row r="35" spans="2:23" x14ac:dyDescent="0.25">
      <c r="B35" s="103"/>
      <c r="C35" s="13"/>
      <c r="D35" s="109"/>
      <c r="E35" s="1"/>
      <c r="F35" s="108"/>
      <c r="G35" s="246"/>
      <c r="H35" s="246"/>
      <c r="I35" s="81" t="str">
        <f>IFERROR(VLOOKUP(G35,VLookup!$I$7:$J$17,2,FALSE),"")</f>
        <v/>
      </c>
      <c r="J35" s="164"/>
      <c r="K35" s="62"/>
      <c r="L35" s="62"/>
      <c r="M35" s="108"/>
      <c r="N35" s="246"/>
      <c r="O35" s="246"/>
      <c r="P35" s="81" t="str">
        <f>IFERROR(VLOOKUP(N35,VLookup!$I$7:$J$17,2,FALSE),"")</f>
        <v/>
      </c>
      <c r="Q35" s="164"/>
      <c r="R35" s="1"/>
      <c r="S35" s="108"/>
      <c r="T35" s="246"/>
      <c r="U35" s="246"/>
      <c r="V35" s="81" t="str">
        <f>IFERROR(VLOOKUP(T35,VLookup!$I$7:$J$17,2,FALSE),"")</f>
        <v/>
      </c>
      <c r="W35" s="164"/>
    </row>
    <row r="36" spans="2:23" x14ac:dyDescent="0.25">
      <c r="B36" s="103"/>
      <c r="C36" s="13"/>
      <c r="D36" s="109"/>
      <c r="E36" s="1"/>
      <c r="F36" s="108"/>
      <c r="G36" s="246"/>
      <c r="H36" s="246"/>
      <c r="I36" s="81" t="str">
        <f>IFERROR(VLOOKUP(G36,VLookup!$I$7:$J$17,2,FALSE),"")</f>
        <v/>
      </c>
      <c r="J36" s="164"/>
      <c r="K36" s="62"/>
      <c r="L36" s="62"/>
      <c r="M36" s="108"/>
      <c r="N36" s="246"/>
      <c r="O36" s="246"/>
      <c r="P36" s="81" t="str">
        <f>IFERROR(VLOOKUP(N36,VLookup!$I$7:$J$17,2,FALSE),"")</f>
        <v/>
      </c>
      <c r="Q36" s="164"/>
      <c r="R36" s="1"/>
      <c r="S36" s="108"/>
      <c r="T36" s="246"/>
      <c r="U36" s="246"/>
      <c r="V36" s="81" t="str">
        <f>IFERROR(VLOOKUP(T36,VLookup!$I$7:$J$17,2,FALSE),"")</f>
        <v/>
      </c>
      <c r="W36" s="164"/>
    </row>
    <row r="37" spans="2:23" x14ac:dyDescent="0.25">
      <c r="B37" s="103"/>
      <c r="C37" s="13"/>
      <c r="D37" s="109"/>
      <c r="E37" s="1"/>
      <c r="F37" s="108"/>
      <c r="G37" s="246"/>
      <c r="H37" s="246"/>
      <c r="I37" s="81" t="str">
        <f>IFERROR(VLOOKUP(G37,VLookup!$I$7:$J$17,2,FALSE),"")</f>
        <v/>
      </c>
      <c r="J37" s="164"/>
      <c r="K37" s="62"/>
      <c r="L37" s="62"/>
      <c r="M37" s="108"/>
      <c r="N37" s="246"/>
      <c r="O37" s="246"/>
      <c r="P37" s="81" t="str">
        <f>IFERROR(VLOOKUP(N37,VLookup!$I$7:$J$17,2,FALSE),"")</f>
        <v/>
      </c>
      <c r="Q37" s="164"/>
      <c r="R37" s="1"/>
      <c r="S37" s="108"/>
      <c r="T37" s="246"/>
      <c r="U37" s="246"/>
      <c r="V37" s="81" t="str">
        <f>IFERROR(VLOOKUP(T37,VLookup!$I$7:$J$17,2,FALSE),"")</f>
        <v/>
      </c>
      <c r="W37" s="164"/>
    </row>
    <row r="38" spans="2:23" x14ac:dyDescent="0.25">
      <c r="B38" s="103"/>
      <c r="C38" s="13"/>
      <c r="D38" s="109"/>
      <c r="E38" s="1"/>
      <c r="F38" s="108"/>
      <c r="G38" s="246"/>
      <c r="H38" s="246"/>
      <c r="I38" s="81" t="str">
        <f>IFERROR(VLOOKUP(G38,VLookup!$I$7:$J$17,2,FALSE),"")</f>
        <v/>
      </c>
      <c r="J38" s="164"/>
      <c r="K38" s="62"/>
      <c r="L38" s="62"/>
      <c r="M38" s="108"/>
      <c r="N38" s="246"/>
      <c r="O38" s="246"/>
      <c r="P38" s="81" t="str">
        <f>IFERROR(VLOOKUP(N38,VLookup!$I$7:$J$17,2,FALSE),"")</f>
        <v/>
      </c>
      <c r="Q38" s="164"/>
      <c r="R38" s="1"/>
      <c r="S38" s="108"/>
      <c r="T38" s="246"/>
      <c r="U38" s="246"/>
      <c r="V38" s="81" t="str">
        <f>IFERROR(VLOOKUP(T38,VLookup!$I$7:$J$17,2,FALSE),"")</f>
        <v/>
      </c>
      <c r="W38" s="164"/>
    </row>
    <row r="39" spans="2:23" x14ac:dyDescent="0.25">
      <c r="B39" s="103"/>
      <c r="C39" s="13"/>
      <c r="D39" s="109"/>
      <c r="E39" s="1"/>
      <c r="F39" s="108"/>
      <c r="G39" s="246"/>
      <c r="H39" s="246"/>
      <c r="I39" s="81" t="str">
        <f>IFERROR(VLOOKUP(G39,VLookup!$I$7:$J$17,2,FALSE),"")</f>
        <v/>
      </c>
      <c r="J39" s="164"/>
      <c r="K39" s="62"/>
      <c r="L39" s="62"/>
      <c r="M39" s="108"/>
      <c r="N39" s="246"/>
      <c r="O39" s="246"/>
      <c r="P39" s="81" t="str">
        <f>IFERROR(VLOOKUP(N39,VLookup!$I$7:$J$17,2,FALSE),"")</f>
        <v/>
      </c>
      <c r="Q39" s="164"/>
      <c r="R39" s="1"/>
      <c r="S39" s="108"/>
      <c r="T39" s="246"/>
      <c r="U39" s="246"/>
      <c r="V39" s="81" t="str">
        <f>IFERROR(VLOOKUP(T39,VLookup!$I$7:$J$17,2,FALSE),"")</f>
        <v/>
      </c>
      <c r="W39" s="164"/>
    </row>
    <row r="40" spans="2:23" x14ac:dyDescent="0.25">
      <c r="B40" s="103"/>
      <c r="C40" s="15"/>
      <c r="D40" s="109"/>
      <c r="E40" s="1"/>
      <c r="F40" s="110"/>
      <c r="G40" s="246"/>
      <c r="H40" s="246"/>
      <c r="I40" s="81" t="str">
        <f>IFERROR(VLOOKUP(G40,VLookup!$I$7:$J$17,2,FALSE),"")</f>
        <v/>
      </c>
      <c r="J40" s="109"/>
      <c r="K40" s="62"/>
      <c r="L40" s="62"/>
      <c r="M40" s="110"/>
      <c r="N40" s="246"/>
      <c r="O40" s="246"/>
      <c r="P40" s="81" t="str">
        <f>IFERROR(VLOOKUP(N40,VLookup!$I$7:$J$17,2,FALSE),"")</f>
        <v/>
      </c>
      <c r="Q40" s="109"/>
      <c r="R40" s="1"/>
      <c r="S40" s="108"/>
      <c r="T40" s="246"/>
      <c r="U40" s="246"/>
      <c r="V40" s="81" t="str">
        <f>IFERROR(VLOOKUP(T40,VLookup!$I$7:$J$17,2,FALSE),"")</f>
        <v/>
      </c>
      <c r="W40" s="164"/>
    </row>
    <row r="41" spans="2:23" x14ac:dyDescent="0.25">
      <c r="B41" s="103"/>
      <c r="C41" s="15"/>
      <c r="D41" s="109"/>
      <c r="E41" s="1"/>
      <c r="F41" s="110"/>
      <c r="G41" s="246"/>
      <c r="H41" s="246"/>
      <c r="I41" s="81" t="str">
        <f>IFERROR(VLOOKUP(G41,VLookup!$I$7:$J$17,2,FALSE),"")</f>
        <v/>
      </c>
      <c r="J41" s="109"/>
      <c r="K41" s="62"/>
      <c r="L41" s="62"/>
      <c r="M41" s="110"/>
      <c r="N41" s="246"/>
      <c r="O41" s="246"/>
      <c r="P41" s="81" t="str">
        <f>IFERROR(VLOOKUP(N41,VLookup!$I$7:$J$17,2,FALSE),"")</f>
        <v/>
      </c>
      <c r="Q41" s="109"/>
      <c r="R41" s="1"/>
      <c r="S41" s="108"/>
      <c r="T41" s="246"/>
      <c r="U41" s="246"/>
      <c r="V41" s="81" t="str">
        <f>IFERROR(VLOOKUP(T41,VLookup!$I$7:$J$17,2,FALSE),"")</f>
        <v/>
      </c>
      <c r="W41" s="164"/>
    </row>
    <row r="42" spans="2:23" x14ac:dyDescent="0.25">
      <c r="B42" s="103"/>
      <c r="C42" s="15"/>
      <c r="D42" s="109"/>
      <c r="E42" s="1"/>
      <c r="F42" s="110"/>
      <c r="G42" s="246"/>
      <c r="H42" s="246"/>
      <c r="I42" s="81" t="str">
        <f>IFERROR(VLOOKUP(G42,VLookup!$I$7:$J$17,2,FALSE),"")</f>
        <v/>
      </c>
      <c r="J42" s="109"/>
      <c r="K42" s="62"/>
      <c r="L42" s="62"/>
      <c r="M42" s="110"/>
      <c r="N42" s="246"/>
      <c r="O42" s="246"/>
      <c r="P42" s="81" t="str">
        <f>IFERROR(VLOOKUP(N42,VLookup!$I$7:$J$17,2,FALSE),"")</f>
        <v/>
      </c>
      <c r="Q42" s="109"/>
      <c r="R42" s="1"/>
      <c r="S42" s="108"/>
      <c r="T42" s="246"/>
      <c r="U42" s="246"/>
      <c r="V42" s="81" t="str">
        <f>IFERROR(VLOOKUP(T42,VLookup!$I$7:$J$17,2,FALSE),"")</f>
        <v/>
      </c>
      <c r="W42" s="164"/>
    </row>
    <row r="43" spans="2:23" x14ac:dyDescent="0.25">
      <c r="B43" s="103"/>
      <c r="C43" s="15"/>
      <c r="D43" s="109"/>
      <c r="E43" s="1"/>
      <c r="F43" s="110"/>
      <c r="G43" s="246"/>
      <c r="H43" s="246"/>
      <c r="I43" s="81" t="str">
        <f>IFERROR(VLOOKUP(G43,VLookup!$I$7:$J$17,2,FALSE),"")</f>
        <v/>
      </c>
      <c r="J43" s="109"/>
      <c r="K43" s="62"/>
      <c r="L43" s="62"/>
      <c r="M43" s="110"/>
      <c r="N43" s="246"/>
      <c r="O43" s="246"/>
      <c r="P43" s="81" t="str">
        <f>IFERROR(VLOOKUP(N43,VLookup!$I$7:$J$17,2,FALSE),"")</f>
        <v/>
      </c>
      <c r="Q43" s="109"/>
      <c r="R43" s="1"/>
      <c r="S43" s="108"/>
      <c r="T43" s="246"/>
      <c r="U43" s="246"/>
      <c r="V43" s="81" t="str">
        <f>IFERROR(VLOOKUP(T43,VLookup!$I$7:$J$17,2,FALSE),"")</f>
        <v/>
      </c>
      <c r="W43" s="164"/>
    </row>
    <row r="44" spans="2:23" x14ac:dyDescent="0.25">
      <c r="B44" s="103"/>
      <c r="C44" s="15"/>
      <c r="D44" s="109"/>
      <c r="E44" s="1"/>
      <c r="F44" s="110"/>
      <c r="G44" s="246"/>
      <c r="H44" s="246"/>
      <c r="I44" s="81" t="str">
        <f>IFERROR(VLOOKUP(G44,VLookup!$I$7:$J$17,2,FALSE),"")</f>
        <v/>
      </c>
      <c r="J44" s="109"/>
      <c r="K44" s="62"/>
      <c r="L44" s="62"/>
      <c r="M44" s="110"/>
      <c r="N44" s="246"/>
      <c r="O44" s="246"/>
      <c r="P44" s="81" t="str">
        <f>IFERROR(VLOOKUP(N44,VLookup!$I$7:$J$17,2,FALSE),"")</f>
        <v/>
      </c>
      <c r="Q44" s="109"/>
      <c r="R44" s="1"/>
      <c r="S44" s="108"/>
      <c r="T44" s="246"/>
      <c r="U44" s="246"/>
      <c r="V44" s="81" t="str">
        <f>IFERROR(VLOOKUP(T44,VLookup!$I$7:$J$17,2,FALSE),"")</f>
        <v/>
      </c>
      <c r="W44" s="164"/>
    </row>
    <row r="45" spans="2:23" x14ac:dyDescent="0.25">
      <c r="B45" s="103"/>
      <c r="C45" s="15"/>
      <c r="D45" s="109"/>
      <c r="E45" s="1"/>
      <c r="F45" s="110"/>
      <c r="G45" s="246"/>
      <c r="H45" s="246"/>
      <c r="I45" s="81" t="str">
        <f>IFERROR(VLOOKUP(G45,VLookup!$I$7:$J$17,2,FALSE),"")</f>
        <v/>
      </c>
      <c r="J45" s="109"/>
      <c r="K45" s="62"/>
      <c r="L45" s="62"/>
      <c r="M45" s="110"/>
      <c r="N45" s="246"/>
      <c r="O45" s="246"/>
      <c r="P45" s="81" t="str">
        <f>IFERROR(VLOOKUP(N45,VLookup!$I$7:$J$17,2,FALSE),"")</f>
        <v/>
      </c>
      <c r="Q45" s="109"/>
      <c r="R45" s="1"/>
      <c r="S45" s="108"/>
      <c r="T45" s="246"/>
      <c r="U45" s="246"/>
      <c r="V45" s="81" t="str">
        <f>IFERROR(VLOOKUP(T45,VLookup!$I$7:$J$17,2,FALSE),"")</f>
        <v/>
      </c>
      <c r="W45" s="164"/>
    </row>
    <row r="46" spans="2:23" x14ac:dyDescent="0.25">
      <c r="B46" s="103"/>
      <c r="C46" s="13"/>
      <c r="D46" s="109"/>
      <c r="E46" s="1"/>
      <c r="F46" s="108"/>
      <c r="G46" s="246"/>
      <c r="H46" s="246"/>
      <c r="I46" s="81" t="str">
        <f>IFERROR(VLOOKUP(G46,VLookup!$I$7:$J$17,2,FALSE),"")</f>
        <v/>
      </c>
      <c r="J46" s="109"/>
      <c r="K46" s="62"/>
      <c r="L46" s="62"/>
      <c r="M46" s="108"/>
      <c r="N46" s="246"/>
      <c r="O46" s="246"/>
      <c r="P46" s="81" t="str">
        <f>IFERROR(VLOOKUP(N46,VLookup!$I$7:$J$17,2,FALSE),"")</f>
        <v/>
      </c>
      <c r="Q46" s="109"/>
      <c r="R46" s="1"/>
      <c r="S46" s="108"/>
      <c r="T46" s="246"/>
      <c r="U46" s="246"/>
      <c r="V46" s="81" t="str">
        <f>IFERROR(VLOOKUP(T46,VLookup!$I$7:$J$17,2,FALSE),"")</f>
        <v/>
      </c>
      <c r="W46" s="164"/>
    </row>
    <row r="47" spans="2:23" x14ac:dyDescent="0.25">
      <c r="B47" s="103"/>
      <c r="C47" s="13"/>
      <c r="D47" s="109"/>
      <c r="E47" s="1"/>
      <c r="F47" s="108"/>
      <c r="G47" s="246"/>
      <c r="H47" s="246"/>
      <c r="I47" s="81" t="str">
        <f>IFERROR(VLOOKUP(G47,VLookup!$I$7:$J$17,2,FALSE),"")</f>
        <v/>
      </c>
      <c r="J47" s="109"/>
      <c r="K47" s="62"/>
      <c r="L47" s="62"/>
      <c r="M47" s="108"/>
      <c r="N47" s="246"/>
      <c r="O47" s="246"/>
      <c r="P47" s="81" t="str">
        <f>IFERROR(VLOOKUP(N47,VLookup!$I$7:$J$17,2,FALSE),"")</f>
        <v/>
      </c>
      <c r="Q47" s="164"/>
      <c r="R47" s="62"/>
      <c r="S47" s="108"/>
      <c r="T47" s="246"/>
      <c r="U47" s="246"/>
      <c r="V47" s="81" t="str">
        <f>IFERROR(VLOOKUP(T47,VLookup!$I$7:$J$17,2,FALSE),"")</f>
        <v/>
      </c>
      <c r="W47" s="164"/>
    </row>
    <row r="48" spans="2:23" x14ac:dyDescent="0.25">
      <c r="B48" s="157"/>
      <c r="C48" s="17"/>
      <c r="D48" s="158"/>
      <c r="E48" s="1"/>
      <c r="F48" s="108"/>
      <c r="G48" s="246"/>
      <c r="H48" s="246"/>
      <c r="I48" s="81" t="str">
        <f>IFERROR(VLOOKUP(G48,VLookup!$I$7:$J$17,2,FALSE),"")</f>
        <v/>
      </c>
      <c r="J48" s="109"/>
      <c r="K48" s="62"/>
      <c r="L48" s="62"/>
      <c r="M48" s="108"/>
      <c r="N48" s="246"/>
      <c r="O48" s="246"/>
      <c r="P48" s="81" t="str">
        <f>IFERROR(VLOOKUP(N48,VLookup!$I$7:$J$17,2,FALSE),"")</f>
        <v/>
      </c>
      <c r="Q48" s="109"/>
      <c r="R48" s="1"/>
      <c r="S48" s="108"/>
      <c r="T48" s="246"/>
      <c r="U48" s="246"/>
      <c r="V48" s="81" t="str">
        <f>IFERROR(VLOOKUP(T48,VLookup!$I$7:$J$17,2,FALSE),"")</f>
        <v/>
      </c>
      <c r="W48" s="164"/>
    </row>
    <row r="49" spans="2:23" x14ac:dyDescent="0.25">
      <c r="B49" s="103"/>
      <c r="C49" s="13"/>
      <c r="D49" s="159"/>
      <c r="F49" s="108"/>
      <c r="G49" s="246"/>
      <c r="H49" s="246"/>
      <c r="I49" s="81" t="str">
        <f>IFERROR(VLOOKUP(G49,VLookup!$I$7:$J$17,2,FALSE),"")</f>
        <v/>
      </c>
      <c r="J49" s="165"/>
      <c r="K49" s="62"/>
      <c r="L49" s="62"/>
      <c r="M49" s="108"/>
      <c r="N49" s="246"/>
      <c r="O49" s="246"/>
      <c r="P49" s="81" t="str">
        <f>IFERROR(VLOOKUP(N49,VLookup!$I$7:$J$17,2,FALSE),"")</f>
        <v/>
      </c>
      <c r="Q49" s="165"/>
      <c r="R49" s="1"/>
      <c r="S49" s="108"/>
      <c r="T49" s="246"/>
      <c r="U49" s="246"/>
      <c r="V49" s="81" t="str">
        <f>IFERROR(VLOOKUP(T49,VLookup!$I$7:$J$17,2,FALSE),"")</f>
        <v/>
      </c>
      <c r="W49" s="164"/>
    </row>
    <row r="50" spans="2:23" x14ac:dyDescent="0.25">
      <c r="B50" s="103"/>
      <c r="C50" s="13"/>
      <c r="D50" s="159"/>
      <c r="F50" s="108"/>
      <c r="G50" s="246"/>
      <c r="H50" s="246"/>
      <c r="I50" s="81" t="str">
        <f>IFERROR(VLOOKUP(G50,VLookup!$I$7:$J$17,2,FALSE),"")</f>
        <v/>
      </c>
      <c r="J50" s="165"/>
      <c r="K50" s="62"/>
      <c r="L50" s="62"/>
      <c r="M50" s="108"/>
      <c r="N50" s="246"/>
      <c r="O50" s="246"/>
      <c r="P50" s="81" t="str">
        <f>IFERROR(VLOOKUP(N50,VLookup!$I$7:$J$17,2,FALSE),"")</f>
        <v/>
      </c>
      <c r="Q50" s="165"/>
      <c r="R50" s="1"/>
      <c r="S50" s="108"/>
      <c r="T50" s="246"/>
      <c r="U50" s="246"/>
      <c r="V50" s="81" t="str">
        <f>IFERROR(VLOOKUP(T50,VLookup!$I$7:$J$17,2,FALSE),"")</f>
        <v/>
      </c>
      <c r="W50" s="164"/>
    </row>
    <row r="51" spans="2:23" x14ac:dyDescent="0.25">
      <c r="B51" s="103"/>
      <c r="C51" s="25"/>
      <c r="D51" s="160"/>
      <c r="E51" s="7"/>
      <c r="F51" s="108"/>
      <c r="G51" s="246"/>
      <c r="H51" s="246"/>
      <c r="I51" s="81" t="str">
        <f>IFERROR(VLOOKUP(G51,VLookup!$I$7:$J$17,2,FALSE),"")</f>
        <v/>
      </c>
      <c r="J51" s="165"/>
      <c r="K51" s="62"/>
      <c r="L51" s="62"/>
      <c r="M51" s="108"/>
      <c r="N51" s="246"/>
      <c r="O51" s="246"/>
      <c r="P51" s="81" t="str">
        <f>IFERROR(VLOOKUP(N51,VLookup!$I$7:$J$17,2,FALSE),"")</f>
        <v/>
      </c>
      <c r="Q51" s="165"/>
      <c r="R51" s="1"/>
      <c r="S51" s="108"/>
      <c r="T51" s="246"/>
      <c r="U51" s="246"/>
      <c r="V51" s="81" t="str">
        <f>IFERROR(VLOOKUP(T51,VLookup!$I$7:$J$17,2,FALSE),"")</f>
        <v/>
      </c>
      <c r="W51" s="164"/>
    </row>
    <row r="52" spans="2:23" x14ac:dyDescent="0.25">
      <c r="B52" s="103"/>
      <c r="C52" s="13"/>
      <c r="D52" s="159"/>
      <c r="F52" s="108"/>
      <c r="G52" s="246"/>
      <c r="H52" s="246"/>
      <c r="I52" s="81" t="str">
        <f>IFERROR(VLOOKUP(G52,VLookup!$I$7:$J$17,2,FALSE),"")</f>
        <v/>
      </c>
      <c r="J52" s="165"/>
      <c r="K52" s="62"/>
      <c r="L52" s="62"/>
      <c r="M52" s="108"/>
      <c r="N52" s="246"/>
      <c r="O52" s="246"/>
      <c r="P52" s="81" t="str">
        <f>IFERROR(VLOOKUP(N52,VLookup!$I$7:$J$17,2,FALSE),"")</f>
        <v/>
      </c>
      <c r="Q52" s="165"/>
      <c r="R52" s="1"/>
      <c r="S52" s="108"/>
      <c r="T52" s="246"/>
      <c r="U52" s="246"/>
      <c r="V52" s="81" t="str">
        <f>IFERROR(VLOOKUP(T52,VLookup!$I$7:$J$17,2,FALSE),"")</f>
        <v/>
      </c>
      <c r="W52" s="164"/>
    </row>
    <row r="53" spans="2:23" x14ac:dyDescent="0.25">
      <c r="B53" s="103"/>
      <c r="C53" s="13"/>
      <c r="D53" s="159"/>
      <c r="F53" s="108"/>
      <c r="G53" s="246"/>
      <c r="H53" s="246"/>
      <c r="I53" s="81" t="str">
        <f>IFERROR(VLOOKUP(G53,VLookup!$I$7:$J$17,2,FALSE),"")</f>
        <v/>
      </c>
      <c r="J53" s="165"/>
      <c r="K53" s="62"/>
      <c r="L53" s="62"/>
      <c r="M53" s="108"/>
      <c r="N53" s="246"/>
      <c r="O53" s="246"/>
      <c r="P53" s="81" t="str">
        <f>IFERROR(VLOOKUP(N53,VLookup!$I$7:$J$17,2,FALSE),"")</f>
        <v/>
      </c>
      <c r="Q53" s="165"/>
      <c r="R53" s="1"/>
      <c r="S53" s="108"/>
      <c r="T53" s="246"/>
      <c r="U53" s="246"/>
      <c r="V53" s="81" t="str">
        <f>IFERROR(VLOOKUP(T53,VLookup!$I$7:$J$17,2,FALSE),"")</f>
        <v/>
      </c>
      <c r="W53" s="164"/>
    </row>
    <row r="54" spans="2:23" x14ac:dyDescent="0.25">
      <c r="B54" s="103"/>
      <c r="C54" s="13"/>
      <c r="D54" s="159"/>
      <c r="F54" s="108"/>
      <c r="G54" s="246"/>
      <c r="H54" s="246"/>
      <c r="I54" s="81" t="str">
        <f>IFERROR(VLOOKUP(G54,VLookup!$I$7:$J$17,2,FALSE),"")</f>
        <v/>
      </c>
      <c r="J54" s="165"/>
      <c r="K54" s="62"/>
      <c r="L54" s="62"/>
      <c r="M54" s="108"/>
      <c r="N54" s="246"/>
      <c r="O54" s="246"/>
      <c r="P54" s="81" t="str">
        <f>IFERROR(VLOOKUP(N54,VLookup!$I$7:$J$17,2,FALSE),"")</f>
        <v/>
      </c>
      <c r="Q54" s="165"/>
      <c r="R54" s="7"/>
      <c r="S54" s="108"/>
      <c r="T54" s="246"/>
      <c r="U54" s="246"/>
      <c r="V54" s="81" t="str">
        <f>IFERROR(VLOOKUP(T54,VLookup!$I$7:$J$17,2,FALSE),"")</f>
        <v/>
      </c>
      <c r="W54" s="164"/>
    </row>
    <row r="55" spans="2:23" x14ac:dyDescent="0.25">
      <c r="B55" s="103"/>
      <c r="C55" s="13"/>
      <c r="D55" s="159"/>
      <c r="F55" s="108"/>
      <c r="G55" s="246"/>
      <c r="H55" s="246"/>
      <c r="I55" s="81" t="str">
        <f>IFERROR(VLOOKUP(G55,VLookup!$I$7:$J$17,2,FALSE),"")</f>
        <v/>
      </c>
      <c r="J55" s="165"/>
      <c r="K55" s="7"/>
      <c r="L55" s="7"/>
      <c r="M55" s="108"/>
      <c r="N55" s="246"/>
      <c r="O55" s="246"/>
      <c r="P55" s="81" t="str">
        <f>IFERROR(VLOOKUP(N55,VLookup!$I$7:$J$17,2,FALSE),"")</f>
        <v/>
      </c>
      <c r="Q55" s="160"/>
      <c r="S55" s="108"/>
      <c r="T55" s="246"/>
      <c r="U55" s="246"/>
      <c r="V55" s="81" t="str">
        <f>IFERROR(VLOOKUP(T55,VLookup!$I$7:$J$17,2,FALSE),"")</f>
        <v/>
      </c>
      <c r="W55" s="164"/>
    </row>
    <row r="56" spans="2:23" x14ac:dyDescent="0.25">
      <c r="B56" s="103"/>
      <c r="C56" s="13"/>
      <c r="D56" s="159"/>
      <c r="F56" s="108"/>
      <c r="G56" s="246"/>
      <c r="H56" s="246"/>
      <c r="I56" s="81" t="str">
        <f>IFERROR(VLOOKUP(G56,VLookup!$I$7:$J$17,2,FALSE),"")</f>
        <v/>
      </c>
      <c r="J56" s="160"/>
      <c r="M56" s="108"/>
      <c r="N56" s="246"/>
      <c r="O56" s="246"/>
      <c r="P56" s="81" t="str">
        <f>IFERROR(VLOOKUP(N56,VLookup!$I$7:$J$17,2,FALSE),"")</f>
        <v/>
      </c>
      <c r="Q56" s="159"/>
      <c r="S56" s="108"/>
      <c r="T56" s="246"/>
      <c r="U56" s="246"/>
      <c r="V56" s="81" t="str">
        <f>IFERROR(VLOOKUP(T56,VLookup!$I$7:$J$17,2,FALSE),"")</f>
        <v/>
      </c>
      <c r="W56" s="164"/>
    </row>
    <row r="57" spans="2:23" ht="14.4" thickBot="1" x14ac:dyDescent="0.3">
      <c r="B57" s="161"/>
      <c r="C57" s="162"/>
      <c r="D57" s="163"/>
      <c r="F57" s="166"/>
      <c r="G57" s="255"/>
      <c r="H57" s="255"/>
      <c r="I57" s="120" t="str">
        <f>IFERROR(VLOOKUP(G57,VLookup!$I$7:$J$17,2,FALSE),"")</f>
        <v/>
      </c>
      <c r="J57" s="163"/>
      <c r="M57" s="166"/>
      <c r="N57" s="255"/>
      <c r="O57" s="255"/>
      <c r="P57" s="120" t="str">
        <f>IFERROR(VLOOKUP(N57,VLookup!$I$7:$J$17,2,FALSE),"")</f>
        <v/>
      </c>
      <c r="Q57" s="163"/>
      <c r="S57" s="166"/>
      <c r="T57" s="255"/>
      <c r="U57" s="255"/>
      <c r="V57" s="120" t="str">
        <f>IFERROR(VLOOKUP(T57,VLookup!$I$7:$J$17,2,FALSE),"")</f>
        <v/>
      </c>
      <c r="W57" s="169"/>
    </row>
    <row r="58" spans="2:23" ht="14.4" thickBot="1" x14ac:dyDescent="0.3">
      <c r="B58" s="47"/>
      <c r="R58" s="7"/>
    </row>
    <row r="59" spans="2:23" ht="14.4" thickBot="1" x14ac:dyDescent="0.3">
      <c r="C59" s="198" t="s">
        <v>89</v>
      </c>
      <c r="D59" s="199">
        <f>SUM(D28:D58)</f>
        <v>0</v>
      </c>
      <c r="I59" s="195" t="s">
        <v>3</v>
      </c>
      <c r="J59" s="196">
        <f>SUM(J28:J57)</f>
        <v>0</v>
      </c>
      <c r="K59" s="7"/>
      <c r="L59" s="7"/>
      <c r="P59" s="195" t="s">
        <v>3</v>
      </c>
      <c r="Q59" s="196">
        <f>SUM(Q28:Q57)</f>
        <v>0</v>
      </c>
      <c r="R59" s="20"/>
      <c r="V59" s="195" t="s">
        <v>3</v>
      </c>
      <c r="W59" s="196">
        <f>SUM(W28:W57)</f>
        <v>0</v>
      </c>
    </row>
    <row r="60" spans="2:23" ht="14.4" thickBot="1" x14ac:dyDescent="0.3">
      <c r="G60" s="7"/>
      <c r="I60" s="197" t="s">
        <v>45</v>
      </c>
      <c r="J60" s="114" t="e">
        <f>J59/SUM(J59+Q59+W59)</f>
        <v>#DIV/0!</v>
      </c>
      <c r="M60" s="56"/>
      <c r="N60" s="56"/>
      <c r="O60" s="56"/>
      <c r="P60" s="197" t="s">
        <v>45</v>
      </c>
      <c r="Q60" s="114" t="e">
        <f>Q59/SUM(Q59+J59+W59)</f>
        <v>#DIV/0!</v>
      </c>
      <c r="S60" s="56"/>
      <c r="T60" s="56"/>
      <c r="U60" s="56"/>
      <c r="V60" s="197" t="s">
        <v>45</v>
      </c>
      <c r="W60" s="114" t="e">
        <f>W59/SUM(W59+Q59+J59)</f>
        <v>#DIV/0!</v>
      </c>
    </row>
    <row r="61" spans="2:23" ht="14.4" thickBot="1" x14ac:dyDescent="0.3">
      <c r="G61" s="7"/>
      <c r="R61" s="68"/>
    </row>
    <row r="62" spans="2:23" x14ac:dyDescent="0.25">
      <c r="B62" s="181" t="s">
        <v>13</v>
      </c>
      <c r="C62" s="182" t="s">
        <v>2</v>
      </c>
      <c r="D62" s="183" t="s">
        <v>0</v>
      </c>
      <c r="I62" s="264" t="s">
        <v>109</v>
      </c>
      <c r="J62" s="265"/>
      <c r="K62" s="265"/>
      <c r="L62" s="266"/>
      <c r="O62" s="250" t="s">
        <v>136</v>
      </c>
      <c r="P62" s="251"/>
      <c r="Q62" s="89">
        <f>IF(Q59+W59&gt;J59,(Q59+W59-J59),0)</f>
        <v>0</v>
      </c>
    </row>
    <row r="63" spans="2:23" x14ac:dyDescent="0.25">
      <c r="B63" s="91">
        <v>1</v>
      </c>
      <c r="C63" s="18"/>
      <c r="D63" s="170"/>
      <c r="I63" s="119" t="s">
        <v>32</v>
      </c>
      <c r="J63" s="222" t="s">
        <v>1</v>
      </c>
      <c r="K63" s="223"/>
      <c r="L63" s="224"/>
      <c r="U63" s="56"/>
    </row>
    <row r="64" spans="2:23" x14ac:dyDescent="0.25">
      <c r="B64" s="91">
        <v>2</v>
      </c>
      <c r="C64" s="18"/>
      <c r="D64" s="170"/>
      <c r="I64" s="91" t="s">
        <v>20</v>
      </c>
      <c r="J64" s="247" t="s">
        <v>30</v>
      </c>
      <c r="K64" s="248"/>
      <c r="L64" s="249"/>
      <c r="T64" s="69"/>
    </row>
    <row r="65" spans="2:21" x14ac:dyDescent="0.25">
      <c r="B65" s="91">
        <v>3</v>
      </c>
      <c r="C65" s="18"/>
      <c r="D65" s="171"/>
      <c r="I65" s="91" t="s">
        <v>24</v>
      </c>
      <c r="J65" s="247" t="s">
        <v>9</v>
      </c>
      <c r="K65" s="248"/>
      <c r="L65" s="249"/>
      <c r="S65" s="26"/>
      <c r="T65" s="7"/>
      <c r="U65" s="7"/>
    </row>
    <row r="66" spans="2:21" x14ac:dyDescent="0.25">
      <c r="B66" s="91">
        <v>4</v>
      </c>
      <c r="C66" s="18"/>
      <c r="D66" s="171"/>
      <c r="I66" s="91" t="s">
        <v>97</v>
      </c>
      <c r="J66" s="247" t="s">
        <v>99</v>
      </c>
      <c r="K66" s="248"/>
      <c r="L66" s="249"/>
    </row>
    <row r="67" spans="2:21" x14ac:dyDescent="0.25">
      <c r="B67" s="91">
        <v>5</v>
      </c>
      <c r="C67" s="18"/>
      <c r="D67" s="171"/>
      <c r="I67" s="91" t="s">
        <v>25</v>
      </c>
      <c r="J67" s="247" t="s">
        <v>26</v>
      </c>
      <c r="K67" s="248"/>
      <c r="L67" s="249"/>
      <c r="N67" s="7"/>
      <c r="O67" s="7"/>
    </row>
    <row r="68" spans="2:21" x14ac:dyDescent="0.25">
      <c r="B68" s="91">
        <v>6</v>
      </c>
      <c r="C68" s="18"/>
      <c r="D68" s="171"/>
      <c r="I68" s="91" t="s">
        <v>21</v>
      </c>
      <c r="J68" s="247" t="s">
        <v>31</v>
      </c>
      <c r="K68" s="248"/>
      <c r="L68" s="249"/>
    </row>
    <row r="69" spans="2:21" x14ac:dyDescent="0.25">
      <c r="B69" s="91">
        <v>7</v>
      </c>
      <c r="C69" s="18"/>
      <c r="D69" s="171"/>
      <c r="I69" s="91" t="s">
        <v>28</v>
      </c>
      <c r="J69" s="247" t="s">
        <v>10</v>
      </c>
      <c r="K69" s="248"/>
      <c r="L69" s="249"/>
    </row>
    <row r="70" spans="2:21" x14ac:dyDescent="0.25">
      <c r="B70" s="91">
        <v>8</v>
      </c>
      <c r="C70" s="18"/>
      <c r="D70" s="171"/>
      <c r="I70" s="91" t="s">
        <v>29</v>
      </c>
      <c r="J70" s="247" t="s">
        <v>11</v>
      </c>
      <c r="K70" s="248"/>
      <c r="L70" s="249"/>
    </row>
    <row r="71" spans="2:21" x14ac:dyDescent="0.25">
      <c r="B71" s="91">
        <v>9</v>
      </c>
      <c r="C71" s="18"/>
      <c r="D71" s="171"/>
      <c r="I71" s="91" t="s">
        <v>27</v>
      </c>
      <c r="J71" s="247" t="s">
        <v>39</v>
      </c>
      <c r="K71" s="248"/>
      <c r="L71" s="249"/>
    </row>
    <row r="72" spans="2:21" x14ac:dyDescent="0.25">
      <c r="B72" s="91">
        <v>10</v>
      </c>
      <c r="C72" s="18"/>
      <c r="D72" s="171"/>
      <c r="I72" s="91" t="s">
        <v>22</v>
      </c>
      <c r="J72" s="247" t="s">
        <v>15</v>
      </c>
      <c r="K72" s="248"/>
      <c r="L72" s="249"/>
    </row>
    <row r="73" spans="2:21" x14ac:dyDescent="0.25">
      <c r="B73" s="91"/>
      <c r="C73" s="74"/>
      <c r="D73" s="92"/>
      <c r="I73" s="91" t="s">
        <v>100</v>
      </c>
      <c r="J73" s="247" t="s">
        <v>93</v>
      </c>
      <c r="K73" s="248"/>
      <c r="L73" s="249"/>
    </row>
    <row r="74" spans="2:21" ht="14.4" thickBot="1" x14ac:dyDescent="0.3">
      <c r="B74" s="93" t="s">
        <v>63</v>
      </c>
      <c r="C74" s="172">
        <f>SUM(C63:C72)</f>
        <v>0</v>
      </c>
      <c r="D74" s="173"/>
      <c r="I74" s="97" t="s">
        <v>23</v>
      </c>
      <c r="J74" s="261" t="s">
        <v>16</v>
      </c>
      <c r="K74" s="262"/>
      <c r="L74" s="263"/>
    </row>
    <row r="76" spans="2:21" ht="14.4" thickBot="1" x14ac:dyDescent="0.3"/>
    <row r="77" spans="2:21" x14ac:dyDescent="0.25">
      <c r="B77" s="181" t="s">
        <v>13</v>
      </c>
      <c r="C77" s="182" t="s">
        <v>44</v>
      </c>
      <c r="D77" s="183" t="s">
        <v>0</v>
      </c>
    </row>
    <row r="78" spans="2:21" x14ac:dyDescent="0.25">
      <c r="B78" s="91">
        <v>1</v>
      </c>
      <c r="C78" s="18"/>
      <c r="D78" s="174"/>
    </row>
    <row r="79" spans="2:21" x14ac:dyDescent="0.25">
      <c r="B79" s="91">
        <v>2</v>
      </c>
      <c r="C79" s="18"/>
      <c r="D79" s="174"/>
    </row>
    <row r="80" spans="2:21" x14ac:dyDescent="0.25">
      <c r="B80" s="91"/>
      <c r="C80" s="74"/>
      <c r="D80" s="217"/>
    </row>
    <row r="81" spans="2:6" ht="14.4" thickBot="1" x14ac:dyDescent="0.3">
      <c r="B81" s="93" t="s">
        <v>63</v>
      </c>
      <c r="C81" s="94">
        <f>SUM(D78:D79)</f>
        <v>0</v>
      </c>
      <c r="D81" s="98"/>
    </row>
    <row r="88" spans="2:6" x14ac:dyDescent="0.25">
      <c r="F88" s="23"/>
    </row>
    <row r="89" spans="2:6" x14ac:dyDescent="0.25">
      <c r="C89" s="22"/>
    </row>
    <row r="90" spans="2:6" x14ac:dyDescent="0.25">
      <c r="C90" s="22"/>
    </row>
    <row r="91" spans="2:6" x14ac:dyDescent="0.25">
      <c r="C91" s="22"/>
    </row>
    <row r="92" spans="2:6" x14ac:dyDescent="0.25">
      <c r="C92" s="22"/>
    </row>
    <row r="93" spans="2:6" x14ac:dyDescent="0.25">
      <c r="C93" s="22"/>
    </row>
    <row r="94" spans="2:6" x14ac:dyDescent="0.25">
      <c r="C94" s="22"/>
    </row>
    <row r="95" spans="2:6" x14ac:dyDescent="0.25">
      <c r="C95" s="22"/>
    </row>
    <row r="96" spans="2:6" x14ac:dyDescent="0.25">
      <c r="C96" s="22"/>
    </row>
    <row r="97" spans="3:3" x14ac:dyDescent="0.25">
      <c r="C97" s="22"/>
    </row>
    <row r="98" spans="3:3" x14ac:dyDescent="0.25">
      <c r="C98" s="22"/>
    </row>
    <row r="99" spans="3:3" x14ac:dyDescent="0.25">
      <c r="C99" s="22"/>
    </row>
    <row r="100" spans="3:3" x14ac:dyDescent="0.25">
      <c r="C100" s="22"/>
    </row>
    <row r="101" spans="3:3" x14ac:dyDescent="0.25">
      <c r="C101" s="22"/>
    </row>
    <row r="102" spans="3:3" x14ac:dyDescent="0.25">
      <c r="C102" s="22"/>
    </row>
    <row r="103" spans="3:3" x14ac:dyDescent="0.25">
      <c r="C103" s="22"/>
    </row>
    <row r="104" spans="3:3" x14ac:dyDescent="0.25">
      <c r="C104" s="22"/>
    </row>
  </sheetData>
  <sheetProtection algorithmName="SHA-512" hashValue="gcnYVYMscarJcZsZvZtrpDzbT4MjENi1Bd9hi4JTpbOUpkwH0mjMCZPdj456hP7NQ9WtYGwUuMWTHKU7W2aQJA==" saltValue="RaUhD7TRq3Xh9Z+/X738lA==" spinCount="100000" sheet="1" formatCells="0" formatColumns="0" formatRows="0" insertRows="0" deleteRows="0" sort="0"/>
  <mergeCells count="134">
    <mergeCell ref="J74:L74"/>
    <mergeCell ref="I62:L62"/>
    <mergeCell ref="T2:AK2"/>
    <mergeCell ref="T3:AK3"/>
    <mergeCell ref="A1:B2"/>
    <mergeCell ref="D2:I2"/>
    <mergeCell ref="O2:P2"/>
    <mergeCell ref="B9:B11"/>
    <mergeCell ref="G37:H37"/>
    <mergeCell ref="G38:H38"/>
    <mergeCell ref="N37:O37"/>
    <mergeCell ref="N38:O38"/>
    <mergeCell ref="G36:H36"/>
    <mergeCell ref="G35:H35"/>
    <mergeCell ref="B13:B17"/>
    <mergeCell ref="B26:D26"/>
    <mergeCell ref="F26:J26"/>
    <mergeCell ref="M26:Q26"/>
    <mergeCell ref="G27:H27"/>
    <mergeCell ref="N27:O27"/>
    <mergeCell ref="G28:H28"/>
    <mergeCell ref="N28:O28"/>
    <mergeCell ref="G29:H29"/>
    <mergeCell ref="N29:O29"/>
    <mergeCell ref="B19:B23"/>
    <mergeCell ref="G39:H39"/>
    <mergeCell ref="G45:H45"/>
    <mergeCell ref="N45:O45"/>
    <mergeCell ref="G41:H41"/>
    <mergeCell ref="G42:H42"/>
    <mergeCell ref="G43:H43"/>
    <mergeCell ref="G44:H44"/>
    <mergeCell ref="N39:O39"/>
    <mergeCell ref="N41:O41"/>
    <mergeCell ref="N42:O42"/>
    <mergeCell ref="N43:O43"/>
    <mergeCell ref="N44:O44"/>
    <mergeCell ref="G40:H40"/>
    <mergeCell ref="N40:O40"/>
    <mergeCell ref="N32:O32"/>
    <mergeCell ref="N33:O33"/>
    <mergeCell ref="N34:O34"/>
    <mergeCell ref="N35:O35"/>
    <mergeCell ref="G49:H49"/>
    <mergeCell ref="N49:O49"/>
    <mergeCell ref="G50:H50"/>
    <mergeCell ref="N50:O50"/>
    <mergeCell ref="G51:H51"/>
    <mergeCell ref="N51:O51"/>
    <mergeCell ref="G46:H46"/>
    <mergeCell ref="N46:O46"/>
    <mergeCell ref="G47:H47"/>
    <mergeCell ref="N47:O47"/>
    <mergeCell ref="G48:H48"/>
    <mergeCell ref="N48:O48"/>
    <mergeCell ref="G55:H55"/>
    <mergeCell ref="N55:O55"/>
    <mergeCell ref="G56:H56"/>
    <mergeCell ref="N56:O56"/>
    <mergeCell ref="G57:H57"/>
    <mergeCell ref="N57:O57"/>
    <mergeCell ref="G52:H52"/>
    <mergeCell ref="N52:O52"/>
    <mergeCell ref="G53:H53"/>
    <mergeCell ref="N53:O53"/>
    <mergeCell ref="G54:H54"/>
    <mergeCell ref="N54:O54"/>
    <mergeCell ref="J64:L64"/>
    <mergeCell ref="J65:L65"/>
    <mergeCell ref="J66:L66"/>
    <mergeCell ref="J67:L67"/>
    <mergeCell ref="J68:L68"/>
    <mergeCell ref="J69:L69"/>
    <mergeCell ref="J70:L70"/>
    <mergeCell ref="J71:L71"/>
    <mergeCell ref="J72:L72"/>
    <mergeCell ref="T31:U31"/>
    <mergeCell ref="T32:U32"/>
    <mergeCell ref="T33:U33"/>
    <mergeCell ref="T34:U34"/>
    <mergeCell ref="J73:L73"/>
    <mergeCell ref="O62:P62"/>
    <mergeCell ref="N36:O36"/>
    <mergeCell ref="S26:W26"/>
    <mergeCell ref="T57:U57"/>
    <mergeCell ref="T52:U52"/>
    <mergeCell ref="T53:U53"/>
    <mergeCell ref="T56:U56"/>
    <mergeCell ref="T47:U47"/>
    <mergeCell ref="T48:U48"/>
    <mergeCell ref="T27:U27"/>
    <mergeCell ref="T28:U28"/>
    <mergeCell ref="T54:U54"/>
    <mergeCell ref="T55:U55"/>
    <mergeCell ref="T29:U29"/>
    <mergeCell ref="T35:U35"/>
    <mergeCell ref="T36:U36"/>
    <mergeCell ref="T49:U49"/>
    <mergeCell ref="T50:U50"/>
    <mergeCell ref="T51:U51"/>
    <mergeCell ref="T46:U4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C1:AK1"/>
    <mergeCell ref="J63:L63"/>
    <mergeCell ref="T4:AK4"/>
    <mergeCell ref="T5:AK5"/>
    <mergeCell ref="T6:AK6"/>
    <mergeCell ref="T9:AK9"/>
    <mergeCell ref="T10:AK10"/>
    <mergeCell ref="T11:AK11"/>
    <mergeCell ref="T12:AK12"/>
    <mergeCell ref="T7:AK7"/>
    <mergeCell ref="S13:AK13"/>
    <mergeCell ref="T8:AK8"/>
    <mergeCell ref="T15:AK15"/>
    <mergeCell ref="T16:AK16"/>
    <mergeCell ref="T14:AK14"/>
    <mergeCell ref="S14:S16"/>
    <mergeCell ref="T30:U30"/>
    <mergeCell ref="G30:H30"/>
    <mergeCell ref="G31:H31"/>
    <mergeCell ref="G32:H32"/>
    <mergeCell ref="G33:H33"/>
    <mergeCell ref="G34:H34"/>
    <mergeCell ref="N30:O30"/>
    <mergeCell ref="N31:O31"/>
  </mergeCells>
  <printOptions gridLines="1"/>
  <pageMargins left="0.45" right="0.45" top="0.75" bottom="0.75" header="0.3" footer="0.3"/>
  <pageSetup scale="23" orientation="landscape" horizontalDpi="1200" verticalDpi="1200" r:id="rId1"/>
  <headerFooter>
    <oddHeader>&amp;LWater Resources Development Grant Program&amp;C&amp;"-,Bold"Reimbursement Tracking Summary - Non Federal Cost Share</oddHeader>
    <oddFooter>&amp;LRevised: 4/27/22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601F7C24-B28D-449E-8C00-009FE302AFE5}">
          <x14:formula1>
            <xm:f>VLookup!$I$6:$I$17</xm:f>
          </x14:formula1>
          <xm:sqref>G28:H57 N28:O57 T28:U57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9"/>
  <sheetViews>
    <sheetView zoomScale="55" zoomScaleNormal="55" zoomScalePageLayoutView="85" workbookViewId="0">
      <selection activeCell="D2" sqref="D2:I2"/>
    </sheetView>
  </sheetViews>
  <sheetFormatPr defaultColWidth="8.81640625" defaultRowHeight="13.8" x14ac:dyDescent="0.25"/>
  <cols>
    <col min="1" max="1" width="0.81640625" style="2" customWidth="1"/>
    <col min="2" max="2" width="16.81640625" style="2" customWidth="1"/>
    <col min="3" max="3" width="31.90625" style="2" customWidth="1"/>
    <col min="4" max="4" width="17.36328125" style="2" customWidth="1"/>
    <col min="5" max="5" width="4.1796875" style="2" customWidth="1"/>
    <col min="6" max="9" width="13.7265625" style="2" customWidth="1"/>
    <col min="10" max="10" width="16" style="2" customWidth="1"/>
    <col min="11" max="11" width="1.7265625" style="2" customWidth="1"/>
    <col min="12" max="12" width="14.90625" style="2" customWidth="1"/>
    <col min="13" max="13" width="15" style="2" customWidth="1"/>
    <col min="14" max="17" width="13.7265625" style="2" customWidth="1"/>
    <col min="18" max="18" width="6.1796875" style="2" customWidth="1"/>
    <col min="19" max="19" width="38.26953125" style="2" customWidth="1"/>
    <col min="20" max="20" width="18.7265625" style="2" customWidth="1"/>
    <col min="21" max="21" width="4.6328125" style="2" customWidth="1"/>
    <col min="22" max="22" width="10.453125" style="2" customWidth="1"/>
    <col min="23" max="23" width="12" style="2" customWidth="1"/>
    <col min="24" max="24" width="8.81640625" style="2"/>
    <col min="25" max="25" width="12.6328125" style="2" customWidth="1"/>
    <col min="26" max="26" width="8.81640625" style="2"/>
    <col min="27" max="27" width="21.453125" style="2" customWidth="1"/>
    <col min="28" max="28" width="14.36328125" style="2" customWidth="1"/>
    <col min="29" max="29" width="11.54296875" style="2" bestFit="1" customWidth="1"/>
    <col min="30" max="32" width="8.81640625" style="2"/>
    <col min="33" max="33" width="10.08984375" style="2" customWidth="1"/>
    <col min="34" max="35" width="8.81640625" style="2"/>
    <col min="36" max="36" width="10.08984375" style="2" customWidth="1"/>
    <col min="37" max="37" width="8.81640625" style="2"/>
    <col min="38" max="38" width="15.36328125" style="2" customWidth="1"/>
    <col min="39" max="16384" width="8.81640625" style="2"/>
  </cols>
  <sheetData>
    <row r="1" spans="1:38" ht="14.4" thickBot="1" x14ac:dyDescent="0.3">
      <c r="A1" s="273"/>
      <c r="B1" s="274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38" ht="21" customHeight="1" thickBot="1" x14ac:dyDescent="0.3">
      <c r="A2" s="275"/>
      <c r="B2" s="276"/>
      <c r="C2" s="141" t="s">
        <v>33</v>
      </c>
      <c r="D2" s="277"/>
      <c r="E2" s="278"/>
      <c r="F2" s="278"/>
      <c r="G2" s="278"/>
      <c r="H2" s="278"/>
      <c r="I2" s="279"/>
      <c r="O2" s="280" t="s">
        <v>35</v>
      </c>
      <c r="P2" s="281"/>
      <c r="Q2" s="8"/>
      <c r="R2" s="64"/>
      <c r="S2" s="41" t="s">
        <v>61</v>
      </c>
      <c r="T2" s="268" t="s">
        <v>37</v>
      </c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9"/>
    </row>
    <row r="3" spans="1:38" ht="14.4" thickBot="1" x14ac:dyDescent="0.3">
      <c r="C3" s="142" t="s">
        <v>36</v>
      </c>
      <c r="D3" s="9"/>
      <c r="E3" s="65"/>
      <c r="F3" s="65"/>
      <c r="G3" s="65"/>
      <c r="H3" s="65"/>
      <c r="I3" s="65"/>
      <c r="S3" s="46"/>
      <c r="T3" s="270" t="s">
        <v>84</v>
      </c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2"/>
    </row>
    <row r="4" spans="1:38" ht="14.4" thickBot="1" x14ac:dyDescent="0.3">
      <c r="C4" s="142" t="s">
        <v>78</v>
      </c>
      <c r="D4" s="24">
        <f>SUM(D9+D13+D19+D25)</f>
        <v>0</v>
      </c>
      <c r="E4" s="65"/>
      <c r="F4" s="65"/>
      <c r="G4" s="65"/>
      <c r="H4" s="65"/>
      <c r="I4" s="65"/>
      <c r="S4" s="38"/>
      <c r="T4" s="225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6"/>
    </row>
    <row r="5" spans="1:38" ht="14.4" thickBot="1" x14ac:dyDescent="0.3">
      <c r="C5" s="142" t="s">
        <v>34</v>
      </c>
      <c r="D5" s="57">
        <f>D9</f>
        <v>0</v>
      </c>
      <c r="E5" s="65"/>
      <c r="F5" s="65"/>
      <c r="G5" s="65"/>
      <c r="H5" s="65"/>
      <c r="I5" s="65"/>
      <c r="S5" s="60" t="s">
        <v>42</v>
      </c>
      <c r="T5" s="227" t="s">
        <v>62</v>
      </c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9"/>
    </row>
    <row r="6" spans="1:38" ht="14.4" thickBot="1" x14ac:dyDescent="0.3">
      <c r="C6" s="142" t="s">
        <v>43</v>
      </c>
      <c r="D6" s="24">
        <f>D5*0.9</f>
        <v>0</v>
      </c>
      <c r="G6" s="66"/>
      <c r="S6" s="42" t="s">
        <v>123</v>
      </c>
      <c r="T6" s="227" t="s">
        <v>124</v>
      </c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9"/>
    </row>
    <row r="7" spans="1:38" ht="14.4" thickBot="1" x14ac:dyDescent="0.3">
      <c r="C7" s="143" t="s">
        <v>68</v>
      </c>
      <c r="D7" s="24">
        <f>D6-C76</f>
        <v>0</v>
      </c>
      <c r="G7" s="66"/>
      <c r="R7" s="67"/>
      <c r="S7" s="48" t="s">
        <v>71</v>
      </c>
      <c r="T7" s="227" t="s">
        <v>130</v>
      </c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9"/>
    </row>
    <row r="8" spans="1:38" ht="14.4" thickBot="1" x14ac:dyDescent="0.3">
      <c r="C8" s="55"/>
      <c r="F8" s="53" t="s">
        <v>30</v>
      </c>
      <c r="G8" s="54" t="s">
        <v>14</v>
      </c>
      <c r="H8" s="53" t="s">
        <v>15</v>
      </c>
      <c r="I8" s="53" t="s">
        <v>16</v>
      </c>
      <c r="J8" s="53" t="s">
        <v>92</v>
      </c>
      <c r="L8" s="53" t="s">
        <v>93</v>
      </c>
      <c r="M8" s="55" t="s">
        <v>17</v>
      </c>
      <c r="N8" s="53" t="s">
        <v>9</v>
      </c>
      <c r="O8" s="53" t="s">
        <v>10</v>
      </c>
      <c r="P8" s="53" t="s">
        <v>39</v>
      </c>
      <c r="Q8" s="53" t="s">
        <v>11</v>
      </c>
      <c r="R8" s="1"/>
      <c r="S8" s="43" t="s">
        <v>75</v>
      </c>
      <c r="T8" s="227" t="s">
        <v>125</v>
      </c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9"/>
    </row>
    <row r="9" spans="1:38" x14ac:dyDescent="0.25">
      <c r="B9" s="282" t="s">
        <v>40</v>
      </c>
      <c r="C9" s="135" t="s">
        <v>5</v>
      </c>
      <c r="D9" s="175">
        <f>SUM(F9:Q9)</f>
        <v>0</v>
      </c>
      <c r="E9" s="136"/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76"/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8">
        <v>0</v>
      </c>
      <c r="R9" s="1"/>
      <c r="S9" s="192" t="s">
        <v>80</v>
      </c>
      <c r="T9" s="234" t="s">
        <v>141</v>
      </c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6"/>
    </row>
    <row r="10" spans="1:38" x14ac:dyDescent="0.25">
      <c r="B10" s="283"/>
      <c r="C10" s="61" t="s">
        <v>6</v>
      </c>
      <c r="D10" s="63">
        <f>SUM(F10:Q10)</f>
        <v>0</v>
      </c>
      <c r="E10" s="1"/>
      <c r="F10" s="1">
        <f>SUMIF($I$34:$I$58,"A",$J$34:$J$58)</f>
        <v>0</v>
      </c>
      <c r="G10" s="1">
        <f>SUMIF($I$34:$I$58,"D",$J$34:$J$58)</f>
        <v>0</v>
      </c>
      <c r="H10" s="1">
        <f>SUMIF($I$34:$I$58,"P",$J$34:$J$58)</f>
        <v>0</v>
      </c>
      <c r="I10" s="1">
        <f>SUMIF($I$34:$I$58,"S",$J$34:$J$58)</f>
        <v>0</v>
      </c>
      <c r="J10" s="1">
        <f>SUMIF($I$34:$I$58,"CM",$J$34:$J$58)</f>
        <v>0</v>
      </c>
      <c r="L10" s="1">
        <f>SUMIF($I$34:$I$58,"PM",$J$34:$J$58)</f>
        <v>0</v>
      </c>
      <c r="M10" s="1">
        <f>SUMIF($I$34:$I$58,"CO",$J$34:$J$58)</f>
        <v>0</v>
      </c>
      <c r="N10" s="1">
        <f>SUMIF($I$34:$I$58,"C",$J$34:$J$58)</f>
        <v>0</v>
      </c>
      <c r="O10" s="1">
        <f>SUMIF($I$34:$I$58,"E",$J$34:$J$58)</f>
        <v>0</v>
      </c>
      <c r="P10" s="1">
        <f>SUMIF($I$34:$I$58,"M",$J$34:$J$58)</f>
        <v>0</v>
      </c>
      <c r="Q10" s="73">
        <f>SUMIF($I$34:$I$58,"ML",$J$34:$J$58)</f>
        <v>0</v>
      </c>
      <c r="R10" s="1"/>
      <c r="S10" s="58" t="s">
        <v>119</v>
      </c>
      <c r="T10" s="227" t="s">
        <v>126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9"/>
    </row>
    <row r="11" spans="1:38" ht="14.4" thickBot="1" x14ac:dyDescent="0.3">
      <c r="B11" s="284"/>
      <c r="C11" s="139" t="s">
        <v>7</v>
      </c>
      <c r="D11" s="140">
        <f>SUM(D9-C76)</f>
        <v>0</v>
      </c>
      <c r="E11" s="133"/>
      <c r="F11" s="133">
        <f t="shared" ref="F11" si="0">F9-F10</f>
        <v>0</v>
      </c>
      <c r="G11" s="133">
        <f>G9-G10</f>
        <v>0</v>
      </c>
      <c r="H11" s="133">
        <f t="shared" ref="H11" si="1">H9-H10</f>
        <v>0</v>
      </c>
      <c r="I11" s="133">
        <f t="shared" ref="I11:O11" si="2">I9-I10</f>
        <v>0</v>
      </c>
      <c r="J11" s="133">
        <f t="shared" si="2"/>
        <v>0</v>
      </c>
      <c r="K11" s="28"/>
      <c r="L11" s="133">
        <f t="shared" ref="L11" si="3">L9-L10</f>
        <v>0</v>
      </c>
      <c r="M11" s="133">
        <f t="shared" si="2"/>
        <v>0</v>
      </c>
      <c r="N11" s="133">
        <f>N9-N10</f>
        <v>0</v>
      </c>
      <c r="O11" s="133">
        <f t="shared" si="2"/>
        <v>0</v>
      </c>
      <c r="P11" s="133">
        <f>P9-P10</f>
        <v>0</v>
      </c>
      <c r="Q11" s="134">
        <f>Q9-Q10</f>
        <v>0</v>
      </c>
      <c r="S11" s="40" t="s">
        <v>120</v>
      </c>
      <c r="T11" s="227" t="s">
        <v>127</v>
      </c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9"/>
    </row>
    <row r="12" spans="1:38" ht="14.4" thickBot="1" x14ac:dyDescent="0.3">
      <c r="D12" s="7"/>
      <c r="R12" s="62"/>
      <c r="S12" s="193" t="s">
        <v>121</v>
      </c>
      <c r="T12" s="227" t="s">
        <v>128</v>
      </c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9"/>
    </row>
    <row r="13" spans="1:38" x14ac:dyDescent="0.25">
      <c r="B13" s="285" t="s">
        <v>110</v>
      </c>
      <c r="C13" s="121" t="s">
        <v>5</v>
      </c>
      <c r="D13" s="122">
        <f>SUM(F13:Q13)</f>
        <v>0</v>
      </c>
      <c r="E13" s="153"/>
      <c r="F13" s="123">
        <f>F15+F14</f>
        <v>0</v>
      </c>
      <c r="G13" s="123">
        <f t="shared" ref="G13:P13" si="4">G15+G14</f>
        <v>0</v>
      </c>
      <c r="H13" s="123">
        <f t="shared" si="4"/>
        <v>0</v>
      </c>
      <c r="I13" s="123">
        <f t="shared" si="4"/>
        <v>0</v>
      </c>
      <c r="J13" s="123">
        <f t="shared" si="4"/>
        <v>0</v>
      </c>
      <c r="K13" s="123"/>
      <c r="L13" s="123">
        <f t="shared" ref="L13" si="5">L15+L14</f>
        <v>0</v>
      </c>
      <c r="M13" s="123">
        <f t="shared" si="4"/>
        <v>0</v>
      </c>
      <c r="N13" s="123">
        <f t="shared" si="4"/>
        <v>0</v>
      </c>
      <c r="O13" s="123">
        <f t="shared" si="4"/>
        <v>0</v>
      </c>
      <c r="P13" s="123">
        <f t="shared" si="4"/>
        <v>0</v>
      </c>
      <c r="Q13" s="124">
        <f t="shared" ref="Q13" si="6">Q15+Q14</f>
        <v>0</v>
      </c>
      <c r="R13" s="1"/>
      <c r="S13" s="43" t="s">
        <v>122</v>
      </c>
      <c r="T13" s="227" t="s">
        <v>129</v>
      </c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9"/>
    </row>
    <row r="14" spans="1:38" ht="14.4" thickBot="1" x14ac:dyDescent="0.3">
      <c r="B14" s="286"/>
      <c r="C14" s="29" t="s">
        <v>18</v>
      </c>
      <c r="D14" s="3">
        <f>SUM(F14:Q14)</f>
        <v>0</v>
      </c>
      <c r="E14" s="4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25">
        <v>0</v>
      </c>
      <c r="R14" s="1"/>
      <c r="S14" s="191" t="s">
        <v>76</v>
      </c>
      <c r="T14" s="230" t="s">
        <v>104</v>
      </c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2"/>
    </row>
    <row r="15" spans="1:38" ht="14.4" thickBot="1" x14ac:dyDescent="0.3">
      <c r="B15" s="286"/>
      <c r="C15" s="31" t="s">
        <v>19</v>
      </c>
      <c r="D15" s="5">
        <f>SUM(F15:Q15)</f>
        <v>0</v>
      </c>
      <c r="E15" s="6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6">
        <v>0</v>
      </c>
      <c r="R15" s="1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</row>
    <row r="16" spans="1:38" x14ac:dyDescent="0.25">
      <c r="B16" s="286"/>
      <c r="C16" s="30" t="s">
        <v>6</v>
      </c>
      <c r="D16" s="1">
        <f>SUM(F16:Q16)</f>
        <v>0</v>
      </c>
      <c r="F16" s="62">
        <f>SUMIF($P$34:$P$58,"A",$Q$34:$Q$58)</f>
        <v>0</v>
      </c>
      <c r="G16" s="62">
        <f>SUMIF($P$34:$P$58,"D",$Q$34:$Q$58)</f>
        <v>0</v>
      </c>
      <c r="H16" s="62">
        <f>SUMIF($P$34:$P$58,"P",$Q$34:$Q$58)</f>
        <v>0</v>
      </c>
      <c r="I16" s="62">
        <f>SUMIF($P$34:$P$58,"S",$Q$34:$Q$58)</f>
        <v>0</v>
      </c>
      <c r="J16" s="62">
        <f>SUMIF($P$34:$P$58,"CM",$Q$34:$Q$58)</f>
        <v>0</v>
      </c>
      <c r="L16" s="62">
        <f>SUMIF($P$34:$P$58,"PM",$Q$34:$Q$58)</f>
        <v>0</v>
      </c>
      <c r="M16" s="62">
        <f>SUMIF($P$34:$P$58,"CO",$Q$34:$Q$58)</f>
        <v>0</v>
      </c>
      <c r="N16" s="62">
        <f>SUMIF($P$34:$P$58,"C",$Q$34:$Q$58)</f>
        <v>0</v>
      </c>
      <c r="O16" s="62">
        <f>SUMIF($P$34:$P$58,"E",$Q$34:$Q$58)</f>
        <v>0</v>
      </c>
      <c r="P16" s="62">
        <f>SUMIF($P$34:$P$58,"M",$Q$34:$Q$58)</f>
        <v>0</v>
      </c>
      <c r="Q16" s="127">
        <f>SUMIF($P$34:$P$58,"L",$Q$34:$Q$58)</f>
        <v>0</v>
      </c>
      <c r="R16" s="1"/>
      <c r="S16" s="243" t="s">
        <v>77</v>
      </c>
      <c r="T16" s="215" t="s">
        <v>138</v>
      </c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6"/>
    </row>
    <row r="17" spans="2:33" ht="14.4" thickBot="1" x14ac:dyDescent="0.3">
      <c r="B17" s="287"/>
      <c r="C17" s="128" t="s">
        <v>7</v>
      </c>
      <c r="D17" s="112">
        <f>D13-D16</f>
        <v>0</v>
      </c>
      <c r="E17" s="28"/>
      <c r="F17" s="129">
        <f t="shared" ref="F17" si="7">F13-F16</f>
        <v>0</v>
      </c>
      <c r="G17" s="129">
        <f>G13-G16</f>
        <v>0</v>
      </c>
      <c r="H17" s="129">
        <f t="shared" ref="H17:O17" si="8">H13-H16</f>
        <v>0</v>
      </c>
      <c r="I17" s="129">
        <f t="shared" si="8"/>
        <v>0</v>
      </c>
      <c r="J17" s="129">
        <f t="shared" si="8"/>
        <v>0</v>
      </c>
      <c r="K17" s="28"/>
      <c r="L17" s="129">
        <f t="shared" ref="L17" si="9">L13-L16</f>
        <v>0</v>
      </c>
      <c r="M17" s="129">
        <f t="shared" si="8"/>
        <v>0</v>
      </c>
      <c r="N17" s="129">
        <f>N13-N16</f>
        <v>0</v>
      </c>
      <c r="O17" s="129">
        <f t="shared" si="8"/>
        <v>0</v>
      </c>
      <c r="P17" s="129">
        <f>P13-P16</f>
        <v>0</v>
      </c>
      <c r="Q17" s="130">
        <f>Q13-Q16</f>
        <v>0</v>
      </c>
      <c r="R17" s="1"/>
      <c r="S17" s="244"/>
      <c r="T17" s="237" t="s">
        <v>139</v>
      </c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8"/>
    </row>
    <row r="18" spans="2:33" ht="14.4" thickBot="1" x14ac:dyDescent="0.3">
      <c r="D18" s="7"/>
      <c r="F18" s="62"/>
      <c r="G18" s="62"/>
      <c r="H18" s="62"/>
      <c r="I18" s="62"/>
      <c r="J18" s="62"/>
      <c r="L18" s="62"/>
      <c r="M18" s="62"/>
      <c r="N18" s="62"/>
      <c r="O18" s="62"/>
      <c r="P18" s="62"/>
      <c r="Q18" s="62"/>
      <c r="R18" s="1"/>
      <c r="S18" s="245"/>
      <c r="T18" s="239" t="s">
        <v>140</v>
      </c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40"/>
    </row>
    <row r="19" spans="2:33" ht="13.95" customHeight="1" x14ac:dyDescent="0.25">
      <c r="B19" s="258" t="s">
        <v>70</v>
      </c>
      <c r="C19" s="155" t="s">
        <v>5</v>
      </c>
      <c r="D19" s="122">
        <f>SUM(F19:Q19)</f>
        <v>0</v>
      </c>
      <c r="E19" s="153"/>
      <c r="F19" s="123">
        <f>F21+F20</f>
        <v>0</v>
      </c>
      <c r="G19" s="123">
        <f t="shared" ref="G19:J19" si="10">G21+G20</f>
        <v>0</v>
      </c>
      <c r="H19" s="123">
        <f t="shared" si="10"/>
        <v>0</v>
      </c>
      <c r="I19" s="123">
        <f t="shared" si="10"/>
        <v>0</v>
      </c>
      <c r="J19" s="123">
        <f t="shared" si="10"/>
        <v>0</v>
      </c>
      <c r="K19" s="123"/>
      <c r="L19" s="123">
        <f t="shared" ref="L19" si="11">L21+L20</f>
        <v>0</v>
      </c>
      <c r="M19" s="123">
        <f t="shared" ref="M19:Q19" si="12">M21+M20</f>
        <v>0</v>
      </c>
      <c r="N19" s="123">
        <f t="shared" si="12"/>
        <v>0</v>
      </c>
      <c r="O19" s="123">
        <f t="shared" si="12"/>
        <v>0</v>
      </c>
      <c r="P19" s="123">
        <f t="shared" si="12"/>
        <v>0</v>
      </c>
      <c r="Q19" s="124">
        <f t="shared" si="12"/>
        <v>0</v>
      </c>
      <c r="R19" s="1"/>
    </row>
    <row r="20" spans="2:33" x14ac:dyDescent="0.25">
      <c r="B20" s="259"/>
      <c r="C20" s="50" t="s">
        <v>18</v>
      </c>
      <c r="D20" s="3">
        <f>SUM(F20:Q20)</f>
        <v>0</v>
      </c>
      <c r="E20" s="4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/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25">
        <v>0</v>
      </c>
      <c r="R20" s="1"/>
    </row>
    <row r="21" spans="2:33" x14ac:dyDescent="0.25">
      <c r="B21" s="259"/>
      <c r="C21" s="51" t="s">
        <v>19</v>
      </c>
      <c r="D21" s="5">
        <f>SUM(F21:Q21)</f>
        <v>0</v>
      </c>
      <c r="E21" s="6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/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6">
        <v>0</v>
      </c>
      <c r="R21" s="1"/>
    </row>
    <row r="22" spans="2:33" x14ac:dyDescent="0.25">
      <c r="B22" s="259"/>
      <c r="C22" s="52" t="s">
        <v>6</v>
      </c>
      <c r="D22" s="1">
        <f>SUM(F22:Q22)</f>
        <v>0</v>
      </c>
      <c r="F22" s="62">
        <f>SUMIF($V$34:$V$58,"A",$W$34:$W$58)</f>
        <v>0</v>
      </c>
      <c r="G22" s="62">
        <f>SUMIF($V$34:$V$58,"D",$W$34:$W$58)</f>
        <v>0</v>
      </c>
      <c r="H22" s="62">
        <f>SUMIF($V$34:$V$58,"P",$W$34:$W$58)</f>
        <v>0</v>
      </c>
      <c r="I22" s="62">
        <f>SUMIF($V$34:$V$58,"S",$W$34:$W$58)</f>
        <v>0</v>
      </c>
      <c r="J22" s="62">
        <f>SUMIF($V$34:$V$58,"CM",$W$34:$W$58)</f>
        <v>0</v>
      </c>
      <c r="L22" s="62">
        <f>SUMIF($V$34:$V$58,"PM",$W$34:$W$58)</f>
        <v>0</v>
      </c>
      <c r="M22" s="62">
        <f>SUMIF($V$34:$V$58,"CO",$W$34:$W$58)</f>
        <v>0</v>
      </c>
      <c r="N22" s="62">
        <f>SUMIF($V$34:$V$58,"C",$W$34:$W$58)</f>
        <v>0</v>
      </c>
      <c r="O22" s="62">
        <f>SUMIF($V$34:$V$58,"E",$W$34:$W$58)</f>
        <v>0</v>
      </c>
      <c r="P22" s="62">
        <f>SUMIF($V$34:$V$58,"M",$W$34:$W$58)</f>
        <v>0</v>
      </c>
      <c r="Q22" s="127">
        <f>SUMIF($V$34:$V$58,"L",$W$34:$W$58)</f>
        <v>0</v>
      </c>
      <c r="R22" s="1"/>
    </row>
    <row r="23" spans="2:33" ht="14.4" thickBot="1" x14ac:dyDescent="0.3">
      <c r="B23" s="260"/>
      <c r="C23" s="156" t="s">
        <v>7</v>
      </c>
      <c r="D23" s="112">
        <f>D19-D22</f>
        <v>0</v>
      </c>
      <c r="E23" s="28"/>
      <c r="F23" s="129">
        <f t="shared" ref="F23" si="13">F19-F22</f>
        <v>0</v>
      </c>
      <c r="G23" s="129">
        <f>G19-G22</f>
        <v>0</v>
      </c>
      <c r="H23" s="129">
        <f t="shared" ref="H23:J23" si="14">H19-H22</f>
        <v>0</v>
      </c>
      <c r="I23" s="129">
        <f t="shared" si="14"/>
        <v>0</v>
      </c>
      <c r="J23" s="129">
        <f t="shared" si="14"/>
        <v>0</v>
      </c>
      <c r="K23" s="28"/>
      <c r="L23" s="129">
        <f t="shared" ref="L23" si="15">L19-L22</f>
        <v>0</v>
      </c>
      <c r="M23" s="129">
        <f t="shared" ref="M23" si="16">M19-M22</f>
        <v>0</v>
      </c>
      <c r="N23" s="129">
        <f>N19-N22</f>
        <v>0</v>
      </c>
      <c r="O23" s="129">
        <f t="shared" ref="O23" si="17">O19-O22</f>
        <v>0</v>
      </c>
      <c r="P23" s="129">
        <f>P19-P22</f>
        <v>0</v>
      </c>
      <c r="Q23" s="130">
        <f>Q19-Q22</f>
        <v>0</v>
      </c>
      <c r="R23" s="1"/>
    </row>
    <row r="24" spans="2:33" ht="14.4" thickBot="1" x14ac:dyDescent="0.3">
      <c r="D24" s="7"/>
      <c r="R24" s="1"/>
    </row>
    <row r="25" spans="2:33" x14ac:dyDescent="0.25">
      <c r="B25" s="316" t="s">
        <v>48</v>
      </c>
      <c r="C25" s="131" t="s">
        <v>5</v>
      </c>
      <c r="D25" s="122">
        <f>SUM(F25:Q25)</f>
        <v>0</v>
      </c>
      <c r="E25" s="153"/>
      <c r="F25" s="123">
        <f>F27+F26</f>
        <v>0</v>
      </c>
      <c r="G25" s="123">
        <f t="shared" ref="G25:J25" si="18">G27+G26</f>
        <v>0</v>
      </c>
      <c r="H25" s="123">
        <f t="shared" si="18"/>
        <v>0</v>
      </c>
      <c r="I25" s="123">
        <f t="shared" si="18"/>
        <v>0</v>
      </c>
      <c r="J25" s="123">
        <f t="shared" si="18"/>
        <v>0</v>
      </c>
      <c r="K25" s="123"/>
      <c r="L25" s="123">
        <f t="shared" ref="L25" si="19">L27+L26</f>
        <v>0</v>
      </c>
      <c r="M25" s="123">
        <f t="shared" ref="M25:Q25" si="20">M27+M26</f>
        <v>0</v>
      </c>
      <c r="N25" s="123">
        <f t="shared" si="20"/>
        <v>0</v>
      </c>
      <c r="O25" s="123">
        <f t="shared" si="20"/>
        <v>0</v>
      </c>
      <c r="P25" s="123">
        <f t="shared" si="20"/>
        <v>0</v>
      </c>
      <c r="Q25" s="124">
        <f t="shared" si="20"/>
        <v>0</v>
      </c>
      <c r="R25" s="1"/>
    </row>
    <row r="26" spans="2:33" x14ac:dyDescent="0.25">
      <c r="B26" s="317"/>
      <c r="C26" s="32" t="s">
        <v>18</v>
      </c>
      <c r="D26" s="3">
        <f t="shared" ref="D26:D27" si="21">SUM(F26:Q26)</f>
        <v>0</v>
      </c>
      <c r="E26" s="4"/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/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25">
        <v>0</v>
      </c>
      <c r="R26" s="1"/>
    </row>
    <row r="27" spans="2:33" x14ac:dyDescent="0.25">
      <c r="B27" s="317"/>
      <c r="C27" s="34" t="s">
        <v>19</v>
      </c>
      <c r="D27" s="5">
        <f t="shared" si="21"/>
        <v>0</v>
      </c>
      <c r="E27" s="6"/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>
        <v>0</v>
      </c>
      <c r="N27" s="11">
        <v>0</v>
      </c>
      <c r="O27" s="12">
        <v>0</v>
      </c>
      <c r="P27" s="12">
        <v>0</v>
      </c>
      <c r="Q27" s="154">
        <v>0</v>
      </c>
      <c r="R27" s="1"/>
    </row>
    <row r="28" spans="2:33" x14ac:dyDescent="0.25">
      <c r="B28" s="317"/>
      <c r="C28" s="33" t="s">
        <v>6</v>
      </c>
      <c r="D28" s="1">
        <f>SUM(F28:Q28)</f>
        <v>0</v>
      </c>
      <c r="F28" s="1">
        <f>SUMIF($AB$34:$AB$58,"AF",$AC$34:$AC$58)</f>
        <v>0</v>
      </c>
      <c r="G28" s="1">
        <f>SUMIF($AB$34:$AB$58,"DF",$AC$34:$AC$58)</f>
        <v>0</v>
      </c>
      <c r="H28" s="1">
        <f>SUMIF($AB$34:$AB$58,"PF",$AC$34:$AC$58)</f>
        <v>0</v>
      </c>
      <c r="I28" s="1">
        <f>SUMIF($AB$34:$AB$58,"SF",$AC$34:$AC$58)</f>
        <v>0</v>
      </c>
      <c r="J28" s="1">
        <f>SUMIF($AB$34:$AB$58,"CMF",$AC$34:$AC$58)</f>
        <v>0</v>
      </c>
      <c r="L28" s="1">
        <f>SUMIF($AB$34:$AB$58,"PMF",$AC$34:$AC$58)</f>
        <v>0</v>
      </c>
      <c r="M28" s="1">
        <f>SUMIF($AB$34:$AB$58,"COF",$AC$34:$AC$58)</f>
        <v>0</v>
      </c>
      <c r="N28" s="1">
        <f>SUMIF($AB$34:$AB$58,"CF",$AC$34:$AC$58)</f>
        <v>0</v>
      </c>
      <c r="O28" s="1">
        <f>SUMIF($AB$34:$AB$58,"EF",$AC$34:$AC$58)</f>
        <v>0</v>
      </c>
      <c r="P28" s="1">
        <f>SUMIF($AB$34:$AB$58,"MF",$AC$34:$AC$58)</f>
        <v>0</v>
      </c>
      <c r="Q28" s="73">
        <f>SUMIF($AB$34:$AB$58,"LF",$AC$34:$AC$58)</f>
        <v>0</v>
      </c>
      <c r="R28" s="1"/>
    </row>
    <row r="29" spans="2:33" ht="14.4" thickBot="1" x14ac:dyDescent="0.3">
      <c r="B29" s="318"/>
      <c r="C29" s="132" t="s">
        <v>7</v>
      </c>
      <c r="D29" s="112">
        <f>D25-D28</f>
        <v>0</v>
      </c>
      <c r="E29" s="28"/>
      <c r="F29" s="133">
        <f t="shared" ref="F29" si="22">F25-F28</f>
        <v>0</v>
      </c>
      <c r="G29" s="133">
        <f>G25-G28</f>
        <v>0</v>
      </c>
      <c r="H29" s="133">
        <f t="shared" ref="H29:J29" si="23">H25-H28</f>
        <v>0</v>
      </c>
      <c r="I29" s="133">
        <f t="shared" si="23"/>
        <v>0</v>
      </c>
      <c r="J29" s="133">
        <f t="shared" si="23"/>
        <v>0</v>
      </c>
      <c r="K29" s="28"/>
      <c r="L29" s="133">
        <f t="shared" ref="L29" si="24">L25-L28</f>
        <v>0</v>
      </c>
      <c r="M29" s="133">
        <f t="shared" ref="M29" si="25">M25-M28</f>
        <v>0</v>
      </c>
      <c r="N29" s="133">
        <f>N25-N28</f>
        <v>0</v>
      </c>
      <c r="O29" s="133">
        <f t="shared" ref="O29" si="26">O25-O28</f>
        <v>0</v>
      </c>
      <c r="P29" s="133">
        <f>P25-P28</f>
        <v>0</v>
      </c>
      <c r="Q29" s="134">
        <f>Q25-Q28</f>
        <v>0</v>
      </c>
      <c r="R29" s="1"/>
    </row>
    <row r="30" spans="2:33" x14ac:dyDescent="0.25">
      <c r="D30" s="7"/>
      <c r="R30" s="1"/>
    </row>
    <row r="31" spans="2:33" ht="14.4" thickBot="1" x14ac:dyDescent="0.3">
      <c r="D31" s="7"/>
      <c r="R31" s="1"/>
    </row>
    <row r="32" spans="2:33" x14ac:dyDescent="0.25">
      <c r="B32" s="288" t="s">
        <v>79</v>
      </c>
      <c r="C32" s="289"/>
      <c r="D32" s="290"/>
      <c r="F32" s="291" t="s">
        <v>111</v>
      </c>
      <c r="G32" s="292"/>
      <c r="H32" s="292"/>
      <c r="I32" s="292"/>
      <c r="J32" s="293"/>
      <c r="K32" s="47"/>
      <c r="L32" s="47"/>
      <c r="M32" s="294" t="s">
        <v>112</v>
      </c>
      <c r="N32" s="295"/>
      <c r="O32" s="295"/>
      <c r="P32" s="295"/>
      <c r="Q32" s="296"/>
      <c r="R32" s="1"/>
      <c r="S32" s="252" t="s">
        <v>113</v>
      </c>
      <c r="T32" s="253"/>
      <c r="U32" s="253"/>
      <c r="V32" s="253"/>
      <c r="W32" s="254"/>
      <c r="Y32" s="307" t="s">
        <v>114</v>
      </c>
      <c r="Z32" s="308"/>
      <c r="AA32" s="308"/>
      <c r="AB32" s="308"/>
      <c r="AC32" s="309"/>
    </row>
    <row r="33" spans="2:29" ht="14.4" customHeight="1" x14ac:dyDescent="0.25">
      <c r="B33" s="101" t="s">
        <v>4</v>
      </c>
      <c r="C33" s="35" t="s">
        <v>1</v>
      </c>
      <c r="D33" s="102" t="s">
        <v>2</v>
      </c>
      <c r="E33" s="47"/>
      <c r="F33" s="106" t="s">
        <v>0</v>
      </c>
      <c r="G33" s="297" t="s">
        <v>8</v>
      </c>
      <c r="H33" s="298"/>
      <c r="I33" s="59" t="s">
        <v>32</v>
      </c>
      <c r="J33" s="107" t="s">
        <v>2</v>
      </c>
      <c r="K33" s="47"/>
      <c r="L33" s="47"/>
      <c r="M33" s="115" t="s">
        <v>0</v>
      </c>
      <c r="N33" s="299" t="s">
        <v>8</v>
      </c>
      <c r="O33" s="300"/>
      <c r="P33" s="36" t="s">
        <v>32</v>
      </c>
      <c r="Q33" s="116" t="s">
        <v>2</v>
      </c>
      <c r="R33" s="1"/>
      <c r="S33" s="167" t="s">
        <v>0</v>
      </c>
      <c r="T33" s="85" t="s">
        <v>8</v>
      </c>
      <c r="U33" s="86"/>
      <c r="V33" s="49" t="s">
        <v>32</v>
      </c>
      <c r="W33" s="168" t="s">
        <v>2</v>
      </c>
      <c r="Y33" s="117" t="s">
        <v>0</v>
      </c>
      <c r="Z33" s="305" t="s">
        <v>8</v>
      </c>
      <c r="AA33" s="306"/>
      <c r="AB33" s="37" t="s">
        <v>32</v>
      </c>
      <c r="AC33" s="118" t="s">
        <v>2</v>
      </c>
    </row>
    <row r="34" spans="2:29" x14ac:dyDescent="0.25">
      <c r="B34" s="103"/>
      <c r="C34" s="13"/>
      <c r="D34" s="109"/>
      <c r="E34" s="1"/>
      <c r="F34" s="108"/>
      <c r="G34" s="246"/>
      <c r="H34" s="246"/>
      <c r="I34" s="81" t="str">
        <f>IFERROR(VLOOKUP(G34,VLookup!$I$7:$J$17,2,FALSE),"")</f>
        <v/>
      </c>
      <c r="J34" s="109"/>
      <c r="K34" s="62"/>
      <c r="L34" s="62"/>
      <c r="M34" s="108"/>
      <c r="N34" s="246"/>
      <c r="O34" s="246"/>
      <c r="P34" s="81" t="str">
        <f>IFERROR(VLOOKUP(N34,VLookup!$I$7:$J$17,2,FALSE),"")</f>
        <v/>
      </c>
      <c r="Q34" s="109"/>
      <c r="R34" s="1"/>
      <c r="S34" s="108"/>
      <c r="T34" s="246"/>
      <c r="U34" s="246"/>
      <c r="V34" s="81" t="str">
        <f>IFERROR(VLOOKUP(T34,VLookup!$I$7:$J$17,2,FALSE),"")</f>
        <v/>
      </c>
      <c r="W34" s="109"/>
      <c r="Y34" s="108"/>
      <c r="Z34" s="303"/>
      <c r="AA34" s="304"/>
      <c r="AB34" s="81" t="str">
        <f>IFERROR(VLOOKUP(Z34,VLookup!$I$22:$J$33,2,FALSE),"")</f>
        <v/>
      </c>
      <c r="AC34" s="109"/>
    </row>
    <row r="35" spans="2:29" ht="16.2" customHeight="1" x14ac:dyDescent="0.25">
      <c r="B35" s="103"/>
      <c r="C35" s="13"/>
      <c r="D35" s="109"/>
      <c r="E35" s="1"/>
      <c r="F35" s="108"/>
      <c r="G35" s="246"/>
      <c r="H35" s="246"/>
      <c r="I35" s="81" t="str">
        <f>IFERROR(VLOOKUP(G35,VLookup!$I$7:$J$17,2,FALSE),"")</f>
        <v/>
      </c>
      <c r="J35" s="164"/>
      <c r="K35" s="62"/>
      <c r="L35" s="62"/>
      <c r="M35" s="108"/>
      <c r="N35" s="246"/>
      <c r="O35" s="246"/>
      <c r="P35" s="81" t="str">
        <f>IFERROR(VLOOKUP(N35,VLookup!$I$7:$J$17,2,FALSE),"")</f>
        <v/>
      </c>
      <c r="Q35" s="164"/>
      <c r="R35" s="1"/>
      <c r="S35" s="108"/>
      <c r="T35" s="246"/>
      <c r="U35" s="246"/>
      <c r="V35" s="81" t="str">
        <f>IFERROR(VLOOKUP(T35,VLookup!$I$7:$J$17,2,FALSE),"")</f>
        <v/>
      </c>
      <c r="W35" s="109"/>
      <c r="Y35" s="108"/>
      <c r="Z35" s="303"/>
      <c r="AA35" s="304"/>
      <c r="AB35" s="81" t="str">
        <f>IFERROR(VLOOKUP(Z35,VLookup!$I$22:$J$33,2,FALSE),"")</f>
        <v/>
      </c>
      <c r="AC35" s="109"/>
    </row>
    <row r="36" spans="2:29" x14ac:dyDescent="0.25">
      <c r="B36" s="103"/>
      <c r="C36" s="15"/>
      <c r="D36" s="109"/>
      <c r="E36" s="1"/>
      <c r="F36" s="110"/>
      <c r="G36" s="246"/>
      <c r="H36" s="246"/>
      <c r="I36" s="81" t="str">
        <f>IFERROR(VLOOKUP(G36,VLookup!$I$7:$J$17,2,FALSE),"")</f>
        <v/>
      </c>
      <c r="J36" s="109"/>
      <c r="K36" s="62"/>
      <c r="L36" s="62"/>
      <c r="M36" s="110"/>
      <c r="N36" s="246"/>
      <c r="O36" s="246"/>
      <c r="P36" s="81" t="str">
        <f>IFERROR(VLOOKUP(N36,VLookup!$I$7:$J$17,2,FALSE),"")</f>
        <v/>
      </c>
      <c r="Q36" s="109"/>
      <c r="R36" s="1"/>
      <c r="S36" s="110"/>
      <c r="T36" s="246"/>
      <c r="U36" s="246"/>
      <c r="V36" s="81" t="str">
        <f>IFERROR(VLOOKUP(T36,VLookup!$I$7:$J$17,2,FALSE),"")</f>
        <v/>
      </c>
      <c r="W36" s="109"/>
      <c r="Y36" s="110"/>
      <c r="Z36" s="303"/>
      <c r="AA36" s="304"/>
      <c r="AB36" s="81" t="str">
        <f>IFERROR(VLOOKUP(Z36,VLookup!$I$22:$J$33,2,FALSE),"")</f>
        <v/>
      </c>
      <c r="AC36" s="109"/>
    </row>
    <row r="37" spans="2:29" x14ac:dyDescent="0.25">
      <c r="B37" s="103"/>
      <c r="C37" s="15"/>
      <c r="D37" s="109"/>
      <c r="E37" s="1"/>
      <c r="F37" s="110"/>
      <c r="G37" s="246"/>
      <c r="H37" s="246"/>
      <c r="I37" s="81" t="str">
        <f>IFERROR(VLOOKUP(G37,VLookup!$I$7:$J$17,2,FALSE),"")</f>
        <v/>
      </c>
      <c r="J37" s="109"/>
      <c r="K37" s="62"/>
      <c r="L37" s="62"/>
      <c r="M37" s="110"/>
      <c r="N37" s="246"/>
      <c r="O37" s="246"/>
      <c r="P37" s="81" t="str">
        <f>IFERROR(VLOOKUP(N37,VLookup!$I$7:$J$17,2,FALSE),"")</f>
        <v/>
      </c>
      <c r="Q37" s="109"/>
      <c r="R37" s="1"/>
      <c r="S37" s="110"/>
      <c r="T37" s="246"/>
      <c r="U37" s="246"/>
      <c r="V37" s="81" t="str">
        <f>IFERROR(VLOOKUP(T37,VLookup!$I$7:$J$17,2,FALSE),"")</f>
        <v/>
      </c>
      <c r="W37" s="109"/>
      <c r="Y37" s="110"/>
      <c r="Z37" s="303"/>
      <c r="AA37" s="304"/>
      <c r="AB37" s="81" t="str">
        <f>IFERROR(VLOOKUP(Z37,VLookup!$I$22:$J$33,2,FALSE),"")</f>
        <v/>
      </c>
      <c r="AC37" s="109"/>
    </row>
    <row r="38" spans="2:29" x14ac:dyDescent="0.25">
      <c r="B38" s="103"/>
      <c r="C38" s="15"/>
      <c r="D38" s="109"/>
      <c r="E38" s="1"/>
      <c r="F38" s="110"/>
      <c r="G38" s="246"/>
      <c r="H38" s="246"/>
      <c r="I38" s="81" t="str">
        <f>IFERROR(VLOOKUP(G38,VLookup!$I$7:$J$17,2,FALSE),"")</f>
        <v/>
      </c>
      <c r="J38" s="109"/>
      <c r="K38" s="62"/>
      <c r="L38" s="62"/>
      <c r="M38" s="110"/>
      <c r="N38" s="246"/>
      <c r="O38" s="246"/>
      <c r="P38" s="81" t="str">
        <f>IFERROR(VLOOKUP(N38,VLookup!$I$7:$J$17,2,FALSE),"")</f>
        <v/>
      </c>
      <c r="Q38" s="109"/>
      <c r="R38" s="1"/>
      <c r="S38" s="110"/>
      <c r="T38" s="246"/>
      <c r="U38" s="246"/>
      <c r="V38" s="81" t="str">
        <f>IFERROR(VLOOKUP(T38,VLookup!$I$7:$J$17,2,FALSE),"")</f>
        <v/>
      </c>
      <c r="W38" s="109"/>
      <c r="Y38" s="110"/>
      <c r="Z38" s="303"/>
      <c r="AA38" s="304"/>
      <c r="AB38" s="81" t="str">
        <f>IFERROR(VLOOKUP(Z38,VLookup!$I$22:$J$33,2,FALSE),"")</f>
        <v/>
      </c>
      <c r="AC38" s="109"/>
    </row>
    <row r="39" spans="2:29" x14ac:dyDescent="0.25">
      <c r="B39" s="103"/>
      <c r="C39" s="15"/>
      <c r="D39" s="109"/>
      <c r="E39" s="1"/>
      <c r="F39" s="110"/>
      <c r="G39" s="246"/>
      <c r="H39" s="246"/>
      <c r="I39" s="81" t="str">
        <f>IFERROR(VLOOKUP(G39,VLookup!$I$7:$J$17,2,FALSE),"")</f>
        <v/>
      </c>
      <c r="J39" s="109"/>
      <c r="K39" s="62"/>
      <c r="L39" s="62"/>
      <c r="M39" s="110"/>
      <c r="N39" s="246"/>
      <c r="O39" s="246"/>
      <c r="P39" s="81" t="str">
        <f>IFERROR(VLOOKUP(N39,VLookup!$I$7:$J$17,2,FALSE),"")</f>
        <v/>
      </c>
      <c r="Q39" s="109"/>
      <c r="R39" s="1"/>
      <c r="S39" s="110"/>
      <c r="T39" s="246"/>
      <c r="U39" s="246"/>
      <c r="V39" s="81" t="str">
        <f>IFERROR(VLOOKUP(T39,VLookup!$I$7:$J$17,2,FALSE),"")</f>
        <v/>
      </c>
      <c r="W39" s="109"/>
      <c r="Y39" s="110"/>
      <c r="Z39" s="303"/>
      <c r="AA39" s="304"/>
      <c r="AB39" s="81" t="str">
        <f>IFERROR(VLOOKUP(Z39,VLookup!$I$22:$J$33,2,FALSE),"")</f>
        <v/>
      </c>
      <c r="AC39" s="109"/>
    </row>
    <row r="40" spans="2:29" x14ac:dyDescent="0.25">
      <c r="B40" s="103"/>
      <c r="C40" s="15"/>
      <c r="D40" s="109"/>
      <c r="E40" s="1"/>
      <c r="F40" s="110"/>
      <c r="G40" s="246"/>
      <c r="H40" s="246"/>
      <c r="I40" s="81" t="str">
        <f>IFERROR(VLOOKUP(G40,VLookup!$I$7:$J$17,2,FALSE),"")</f>
        <v/>
      </c>
      <c r="J40" s="109"/>
      <c r="K40" s="62"/>
      <c r="L40" s="62"/>
      <c r="M40" s="110"/>
      <c r="N40" s="246"/>
      <c r="O40" s="246"/>
      <c r="P40" s="81" t="str">
        <f>IFERROR(VLOOKUP(N40,VLookup!$I$7:$J$17,2,FALSE),"")</f>
        <v/>
      </c>
      <c r="Q40" s="109"/>
      <c r="R40" s="1"/>
      <c r="S40" s="110"/>
      <c r="T40" s="246"/>
      <c r="U40" s="246"/>
      <c r="V40" s="81" t="str">
        <f>IFERROR(VLOOKUP(T40,VLookup!$I$7:$J$17,2,FALSE),"")</f>
        <v/>
      </c>
      <c r="W40" s="109"/>
      <c r="Y40" s="110"/>
      <c r="Z40" s="303"/>
      <c r="AA40" s="304"/>
      <c r="AB40" s="81" t="str">
        <f>IFERROR(VLOOKUP(Z40,VLookup!$I$22:$J$33,2,FALSE),"")</f>
        <v/>
      </c>
      <c r="AC40" s="109"/>
    </row>
    <row r="41" spans="2:29" x14ac:dyDescent="0.25">
      <c r="B41" s="103"/>
      <c r="C41" s="15"/>
      <c r="D41" s="109"/>
      <c r="E41" s="1"/>
      <c r="F41" s="110"/>
      <c r="G41" s="246"/>
      <c r="H41" s="246"/>
      <c r="I41" s="81" t="str">
        <f>IFERROR(VLOOKUP(G41,VLookup!$I$7:$J$17,2,FALSE),"")</f>
        <v/>
      </c>
      <c r="J41" s="109"/>
      <c r="K41" s="62"/>
      <c r="L41" s="62"/>
      <c r="M41" s="110"/>
      <c r="N41" s="246"/>
      <c r="O41" s="246"/>
      <c r="P41" s="81" t="str">
        <f>IFERROR(VLOOKUP(N41,VLookup!$I$7:$J$17,2,FALSE),"")</f>
        <v/>
      </c>
      <c r="Q41" s="109"/>
      <c r="R41" s="1"/>
      <c r="S41" s="110"/>
      <c r="T41" s="246"/>
      <c r="U41" s="246"/>
      <c r="V41" s="81" t="str">
        <f>IFERROR(VLOOKUP(T41,VLookup!$I$7:$J$17,2,FALSE),"")</f>
        <v/>
      </c>
      <c r="W41" s="109"/>
      <c r="Y41" s="110"/>
      <c r="Z41" s="303"/>
      <c r="AA41" s="304"/>
      <c r="AB41" s="81" t="str">
        <f>IFERROR(VLOOKUP(Z41,VLookup!$I$22:$J$33,2,FALSE),"")</f>
        <v/>
      </c>
      <c r="AC41" s="109"/>
    </row>
    <row r="42" spans="2:29" x14ac:dyDescent="0.25">
      <c r="B42" s="103"/>
      <c r="C42" s="15"/>
      <c r="D42" s="109"/>
      <c r="E42" s="1"/>
      <c r="F42" s="110"/>
      <c r="G42" s="246"/>
      <c r="H42" s="246"/>
      <c r="I42" s="81" t="str">
        <f>IFERROR(VLOOKUP(G42,VLookup!$I$7:$J$17,2,FALSE),"")</f>
        <v/>
      </c>
      <c r="J42" s="109"/>
      <c r="K42" s="62"/>
      <c r="L42" s="62"/>
      <c r="M42" s="110"/>
      <c r="N42" s="246"/>
      <c r="O42" s="246"/>
      <c r="P42" s="81" t="str">
        <f>IFERROR(VLOOKUP(N42,VLookup!$I$7:$J$17,2,FALSE),"")</f>
        <v/>
      </c>
      <c r="Q42" s="109"/>
      <c r="R42" s="1"/>
      <c r="S42" s="110"/>
      <c r="T42" s="246"/>
      <c r="U42" s="246"/>
      <c r="V42" s="81" t="str">
        <f>IFERROR(VLOOKUP(T42,VLookup!$I$7:$J$17,2,FALSE),"")</f>
        <v/>
      </c>
      <c r="W42" s="109"/>
      <c r="Y42" s="110"/>
      <c r="Z42" s="303"/>
      <c r="AA42" s="304"/>
      <c r="AB42" s="81" t="str">
        <f>IFERROR(VLOOKUP(Z42,VLookup!$I$22:$J$33,2,FALSE),"")</f>
        <v/>
      </c>
      <c r="AC42" s="109"/>
    </row>
    <row r="43" spans="2:29" x14ac:dyDescent="0.25">
      <c r="B43" s="103"/>
      <c r="C43" s="15"/>
      <c r="D43" s="109"/>
      <c r="E43" s="1"/>
      <c r="F43" s="110"/>
      <c r="G43" s="246"/>
      <c r="H43" s="246"/>
      <c r="I43" s="81" t="str">
        <f>IFERROR(VLOOKUP(G43,VLookup!$I$7:$J$17,2,FALSE),"")</f>
        <v/>
      </c>
      <c r="J43" s="109"/>
      <c r="K43" s="62"/>
      <c r="L43" s="62"/>
      <c r="M43" s="110"/>
      <c r="N43" s="246"/>
      <c r="O43" s="246"/>
      <c r="P43" s="81" t="str">
        <f>IFERROR(VLOOKUP(N43,VLookup!$I$7:$J$17,2,FALSE),"")</f>
        <v/>
      </c>
      <c r="Q43" s="109"/>
      <c r="R43" s="1"/>
      <c r="S43" s="110"/>
      <c r="T43" s="246"/>
      <c r="U43" s="246"/>
      <c r="V43" s="81" t="str">
        <f>IFERROR(VLOOKUP(T43,VLookup!$I$7:$J$17,2,FALSE),"")</f>
        <v/>
      </c>
      <c r="W43" s="109"/>
      <c r="Y43" s="110"/>
      <c r="Z43" s="303"/>
      <c r="AA43" s="304"/>
      <c r="AB43" s="81" t="str">
        <f>IFERROR(VLOOKUP(Z43,VLookup!$I$22:$J$33,2,FALSE),"")</f>
        <v/>
      </c>
      <c r="AC43" s="109"/>
    </row>
    <row r="44" spans="2:29" x14ac:dyDescent="0.25">
      <c r="B44" s="103"/>
      <c r="C44" s="15"/>
      <c r="D44" s="109"/>
      <c r="E44" s="1"/>
      <c r="F44" s="110"/>
      <c r="G44" s="246"/>
      <c r="H44" s="246"/>
      <c r="I44" s="81" t="str">
        <f>IFERROR(VLOOKUP(G44,VLookup!$I$7:$J$17,2,FALSE),"")</f>
        <v/>
      </c>
      <c r="J44" s="109"/>
      <c r="K44" s="62"/>
      <c r="L44" s="62"/>
      <c r="M44" s="110"/>
      <c r="N44" s="246"/>
      <c r="O44" s="246"/>
      <c r="P44" s="81" t="str">
        <f>IFERROR(VLOOKUP(N44,VLookup!$I$7:$J$17,2,FALSE),"")</f>
        <v/>
      </c>
      <c r="Q44" s="109"/>
      <c r="R44" s="1"/>
      <c r="S44" s="110"/>
      <c r="T44" s="246"/>
      <c r="U44" s="246"/>
      <c r="V44" s="81" t="str">
        <f>IFERROR(VLOOKUP(T44,VLookup!$I$7:$J$17,2,FALSE),"")</f>
        <v/>
      </c>
      <c r="W44" s="109"/>
      <c r="Y44" s="110"/>
      <c r="Z44" s="303"/>
      <c r="AA44" s="304"/>
      <c r="AB44" s="81" t="str">
        <f>IFERROR(VLOOKUP(Z44,VLookup!$I$22:$J$33,2,FALSE),"")</f>
        <v/>
      </c>
      <c r="AC44" s="109"/>
    </row>
    <row r="45" spans="2:29" x14ac:dyDescent="0.25">
      <c r="B45" s="103"/>
      <c r="C45" s="15"/>
      <c r="D45" s="109"/>
      <c r="E45" s="1"/>
      <c r="F45" s="110"/>
      <c r="G45" s="246"/>
      <c r="H45" s="246"/>
      <c r="I45" s="81" t="str">
        <f>IFERROR(VLOOKUP(G45,VLookup!$I$7:$J$17,2,FALSE),"")</f>
        <v/>
      </c>
      <c r="J45" s="109"/>
      <c r="K45" s="62"/>
      <c r="L45" s="62"/>
      <c r="M45" s="110"/>
      <c r="N45" s="246"/>
      <c r="O45" s="246"/>
      <c r="P45" s="81" t="str">
        <f>IFERROR(VLOOKUP(N45,VLookup!$I$7:$J$17,2,FALSE),"")</f>
        <v/>
      </c>
      <c r="Q45" s="109"/>
      <c r="R45" s="1"/>
      <c r="S45" s="110"/>
      <c r="T45" s="246"/>
      <c r="U45" s="246"/>
      <c r="V45" s="81" t="str">
        <f>IFERROR(VLOOKUP(T45,VLookup!$I$7:$J$17,2,FALSE),"")</f>
        <v/>
      </c>
      <c r="W45" s="109"/>
      <c r="Y45" s="110"/>
      <c r="Z45" s="303"/>
      <c r="AA45" s="304"/>
      <c r="AB45" s="81" t="str">
        <f>IFERROR(VLOOKUP(Z45,VLookup!$I$22:$J$33,2,FALSE),"")</f>
        <v/>
      </c>
      <c r="AC45" s="109"/>
    </row>
    <row r="46" spans="2:29" x14ac:dyDescent="0.25">
      <c r="B46" s="103"/>
      <c r="C46" s="15"/>
      <c r="D46" s="109"/>
      <c r="E46" s="1"/>
      <c r="F46" s="110"/>
      <c r="G46" s="246"/>
      <c r="H46" s="246"/>
      <c r="I46" s="81" t="str">
        <f>IFERROR(VLOOKUP(G46,VLookup!$I$7:$J$17,2,FALSE),"")</f>
        <v/>
      </c>
      <c r="J46" s="109"/>
      <c r="K46" s="62"/>
      <c r="L46" s="62"/>
      <c r="M46" s="110"/>
      <c r="N46" s="246"/>
      <c r="O46" s="246"/>
      <c r="P46" s="81" t="str">
        <f>IFERROR(VLOOKUP(N46,VLookup!$I$7:$J$17,2,FALSE),"")</f>
        <v/>
      </c>
      <c r="Q46" s="109"/>
      <c r="R46" s="1"/>
      <c r="S46" s="110"/>
      <c r="T46" s="246"/>
      <c r="U46" s="246"/>
      <c r="V46" s="81" t="str">
        <f>IFERROR(VLOOKUP(T46,VLookup!$I$7:$J$17,2,FALSE),"")</f>
        <v/>
      </c>
      <c r="W46" s="109"/>
      <c r="Y46" s="110"/>
      <c r="Z46" s="303"/>
      <c r="AA46" s="304"/>
      <c r="AB46" s="81" t="str">
        <f>IFERROR(VLOOKUP(Z46,VLookup!$I$22:$J$33,2,FALSE),"")</f>
        <v/>
      </c>
      <c r="AC46" s="109"/>
    </row>
    <row r="47" spans="2:29" x14ac:dyDescent="0.25">
      <c r="B47" s="103"/>
      <c r="C47" s="15"/>
      <c r="D47" s="109"/>
      <c r="E47" s="1"/>
      <c r="F47" s="110"/>
      <c r="G47" s="246"/>
      <c r="H47" s="246"/>
      <c r="I47" s="81" t="str">
        <f>IFERROR(VLOOKUP(G47,VLookup!$I$7:$J$17,2,FALSE),"")</f>
        <v/>
      </c>
      <c r="J47" s="109"/>
      <c r="K47" s="62"/>
      <c r="L47" s="62"/>
      <c r="M47" s="110"/>
      <c r="N47" s="246"/>
      <c r="O47" s="246"/>
      <c r="P47" s="81" t="str">
        <f>IFERROR(VLOOKUP(N47,VLookup!$I$7:$J$17,2,FALSE),"")</f>
        <v/>
      </c>
      <c r="Q47" s="109"/>
      <c r="R47" s="1"/>
      <c r="S47" s="110"/>
      <c r="T47" s="246"/>
      <c r="U47" s="246"/>
      <c r="V47" s="81" t="str">
        <f>IFERROR(VLOOKUP(T47,VLookup!$I$7:$J$17,2,FALSE),"")</f>
        <v/>
      </c>
      <c r="W47" s="109"/>
      <c r="Y47" s="110"/>
      <c r="Z47" s="303"/>
      <c r="AA47" s="304"/>
      <c r="AB47" s="81" t="str">
        <f>IFERROR(VLOOKUP(Z47,VLookup!$I$22:$J$33,2,FALSE),"")</f>
        <v/>
      </c>
      <c r="AC47" s="109"/>
    </row>
    <row r="48" spans="2:29" x14ac:dyDescent="0.25">
      <c r="B48" s="103"/>
      <c r="C48" s="15"/>
      <c r="D48" s="109"/>
      <c r="E48" s="1"/>
      <c r="F48" s="110"/>
      <c r="G48" s="246"/>
      <c r="H48" s="246"/>
      <c r="I48" s="81" t="str">
        <f>IFERROR(VLOOKUP(G48,VLookup!$I$7:$J$17,2,FALSE),"")</f>
        <v/>
      </c>
      <c r="J48" s="109"/>
      <c r="K48" s="62"/>
      <c r="L48" s="62"/>
      <c r="M48" s="110"/>
      <c r="N48" s="246"/>
      <c r="O48" s="246"/>
      <c r="P48" s="81" t="str">
        <f>IFERROR(VLOOKUP(N48,VLookup!$I$7:$J$17,2,FALSE),"")</f>
        <v/>
      </c>
      <c r="Q48" s="109"/>
      <c r="R48" s="1"/>
      <c r="S48" s="110"/>
      <c r="T48" s="246"/>
      <c r="U48" s="246"/>
      <c r="V48" s="81" t="str">
        <f>IFERROR(VLOOKUP(T48,VLookup!$I$7:$J$17,2,FALSE),"")</f>
        <v/>
      </c>
      <c r="W48" s="109"/>
      <c r="Y48" s="110"/>
      <c r="Z48" s="303"/>
      <c r="AA48" s="304"/>
      <c r="AB48" s="81" t="str">
        <f>IFERROR(VLOOKUP(Z48,VLookup!$I$22:$J$33,2,FALSE),"")</f>
        <v/>
      </c>
      <c r="AC48" s="109"/>
    </row>
    <row r="49" spans="2:29" x14ac:dyDescent="0.25">
      <c r="B49" s="103"/>
      <c r="C49" s="15"/>
      <c r="D49" s="109"/>
      <c r="E49" s="1"/>
      <c r="F49" s="110"/>
      <c r="G49" s="246"/>
      <c r="H49" s="246"/>
      <c r="I49" s="81" t="str">
        <f>IFERROR(VLOOKUP(G49,VLookup!$I$7:$J$17,2,FALSE),"")</f>
        <v/>
      </c>
      <c r="J49" s="109"/>
      <c r="K49" s="62"/>
      <c r="L49" s="62"/>
      <c r="M49" s="110"/>
      <c r="N49" s="246"/>
      <c r="O49" s="246"/>
      <c r="P49" s="81" t="str">
        <f>IFERROR(VLOOKUP(N49,VLookup!$I$7:$J$17,2,FALSE),"")</f>
        <v/>
      </c>
      <c r="Q49" s="109"/>
      <c r="R49" s="1"/>
      <c r="S49" s="110"/>
      <c r="T49" s="246"/>
      <c r="U49" s="246"/>
      <c r="V49" s="81" t="str">
        <f>IFERROR(VLOOKUP(T49,VLookup!$I$7:$J$17,2,FALSE),"")</f>
        <v/>
      </c>
      <c r="W49" s="109"/>
      <c r="Y49" s="110"/>
      <c r="Z49" s="303"/>
      <c r="AA49" s="304"/>
      <c r="AB49" s="81" t="str">
        <f>IFERROR(VLOOKUP(Z49,VLookup!$I$22:$J$33,2,FALSE),"")</f>
        <v/>
      </c>
      <c r="AC49" s="109"/>
    </row>
    <row r="50" spans="2:29" x14ac:dyDescent="0.25">
      <c r="B50" s="103"/>
      <c r="C50" s="15"/>
      <c r="D50" s="109"/>
      <c r="E50" s="1"/>
      <c r="F50" s="110"/>
      <c r="G50" s="246"/>
      <c r="H50" s="246"/>
      <c r="I50" s="81" t="str">
        <f>IFERROR(VLOOKUP(G50,VLookup!$I$7:$J$17,2,FALSE),"")</f>
        <v/>
      </c>
      <c r="J50" s="109"/>
      <c r="K50" s="62"/>
      <c r="L50" s="62"/>
      <c r="M50" s="110"/>
      <c r="N50" s="246"/>
      <c r="O50" s="246"/>
      <c r="P50" s="81" t="str">
        <f>IFERROR(VLOOKUP(N50,VLookup!$I$7:$J$17,2,FALSE),"")</f>
        <v/>
      </c>
      <c r="Q50" s="109"/>
      <c r="R50" s="1"/>
      <c r="S50" s="110"/>
      <c r="T50" s="246"/>
      <c r="U50" s="246"/>
      <c r="V50" s="81" t="str">
        <f>IFERROR(VLOOKUP(T50,VLookup!$I$7:$J$17,2,FALSE),"")</f>
        <v/>
      </c>
      <c r="W50" s="109"/>
      <c r="Y50" s="110"/>
      <c r="Z50" s="303"/>
      <c r="AA50" s="304"/>
      <c r="AB50" s="81" t="str">
        <f>IFERROR(VLOOKUP(Z50,VLookup!$I$22:$J$33,2,FALSE),"")</f>
        <v/>
      </c>
      <c r="AC50" s="109"/>
    </row>
    <row r="51" spans="2:29" x14ac:dyDescent="0.25">
      <c r="B51" s="103"/>
      <c r="C51" s="15"/>
      <c r="D51" s="109"/>
      <c r="E51" s="1"/>
      <c r="F51" s="110"/>
      <c r="G51" s="246"/>
      <c r="H51" s="246"/>
      <c r="I51" s="81" t="str">
        <f>IFERROR(VLOOKUP(G51,VLookup!$I$7:$J$17,2,FALSE),"")</f>
        <v/>
      </c>
      <c r="J51" s="109"/>
      <c r="K51" s="62"/>
      <c r="L51" s="62"/>
      <c r="M51" s="110"/>
      <c r="N51" s="246"/>
      <c r="O51" s="246"/>
      <c r="P51" s="81" t="str">
        <f>IFERROR(VLOOKUP(N51,VLookup!$I$7:$J$17,2,FALSE),"")</f>
        <v/>
      </c>
      <c r="Q51" s="109"/>
      <c r="R51" s="1"/>
      <c r="S51" s="110"/>
      <c r="T51" s="246"/>
      <c r="U51" s="246"/>
      <c r="V51" s="81" t="str">
        <f>IFERROR(VLOOKUP(T51,VLookup!$I$7:$J$17,2,FALSE),"")</f>
        <v/>
      </c>
      <c r="W51" s="109"/>
      <c r="Y51" s="110"/>
      <c r="Z51" s="303"/>
      <c r="AA51" s="304"/>
      <c r="AB51" s="81" t="str">
        <f>IFERROR(VLOOKUP(Z51,VLookup!$I$22:$J$33,2,FALSE),"")</f>
        <v/>
      </c>
      <c r="AC51" s="109"/>
    </row>
    <row r="52" spans="2:29" x14ac:dyDescent="0.25">
      <c r="B52" s="103"/>
      <c r="C52" s="15"/>
      <c r="D52" s="109"/>
      <c r="E52" s="1"/>
      <c r="F52" s="110"/>
      <c r="G52" s="246"/>
      <c r="H52" s="246"/>
      <c r="I52" s="81" t="str">
        <f>IFERROR(VLOOKUP(G52,VLookup!$I$7:$J$17,2,FALSE),"")</f>
        <v/>
      </c>
      <c r="J52" s="109"/>
      <c r="K52" s="62"/>
      <c r="L52" s="62"/>
      <c r="M52" s="110"/>
      <c r="N52" s="246"/>
      <c r="O52" s="246"/>
      <c r="P52" s="81" t="str">
        <f>IFERROR(VLOOKUP(N52,VLookup!$I$7:$J$17,2,FALSE),"")</f>
        <v/>
      </c>
      <c r="Q52" s="109"/>
      <c r="R52" s="1"/>
      <c r="S52" s="110"/>
      <c r="T52" s="246"/>
      <c r="U52" s="246"/>
      <c r="V52" s="81" t="str">
        <f>IFERROR(VLOOKUP(T52,VLookup!$I$7:$J$17,2,FALSE),"")</f>
        <v/>
      </c>
      <c r="W52" s="109"/>
      <c r="Y52" s="110"/>
      <c r="Z52" s="303"/>
      <c r="AA52" s="304"/>
      <c r="AB52" s="81" t="str">
        <f>IFERROR(VLOOKUP(Z52,VLookup!$I$22:$J$33,2,FALSE),"")</f>
        <v/>
      </c>
      <c r="AC52" s="109"/>
    </row>
    <row r="53" spans="2:29" x14ac:dyDescent="0.25">
      <c r="B53" s="103"/>
      <c r="C53" s="15"/>
      <c r="D53" s="109"/>
      <c r="E53" s="1"/>
      <c r="F53" s="110"/>
      <c r="G53" s="246"/>
      <c r="H53" s="246"/>
      <c r="I53" s="81" t="str">
        <f>IFERROR(VLOOKUP(G53,VLookup!$I$7:$J$17,2,FALSE),"")</f>
        <v/>
      </c>
      <c r="J53" s="109"/>
      <c r="K53" s="62"/>
      <c r="L53" s="62"/>
      <c r="M53" s="110"/>
      <c r="N53" s="246"/>
      <c r="O53" s="246"/>
      <c r="P53" s="81" t="str">
        <f>IFERROR(VLOOKUP(N53,VLookup!$I$7:$J$17,2,FALSE),"")</f>
        <v/>
      </c>
      <c r="Q53" s="109"/>
      <c r="R53" s="1"/>
      <c r="S53" s="110"/>
      <c r="T53" s="246"/>
      <c r="U53" s="246"/>
      <c r="V53" s="81" t="str">
        <f>IFERROR(VLOOKUP(T53,VLookup!$I$7:$J$17,2,FALSE),"")</f>
        <v/>
      </c>
      <c r="W53" s="109"/>
      <c r="Y53" s="110"/>
      <c r="Z53" s="303"/>
      <c r="AA53" s="304"/>
      <c r="AB53" s="81" t="str">
        <f>IFERROR(VLOOKUP(Z53,VLookup!$I$22:$J$33,2,FALSE),"")</f>
        <v/>
      </c>
      <c r="AC53" s="109"/>
    </row>
    <row r="54" spans="2:29" x14ac:dyDescent="0.25">
      <c r="B54" s="103"/>
      <c r="C54" s="15"/>
      <c r="D54" s="109"/>
      <c r="E54" s="1"/>
      <c r="F54" s="110"/>
      <c r="G54" s="246"/>
      <c r="H54" s="246"/>
      <c r="I54" s="81" t="str">
        <f>IFERROR(VLOOKUP(G54,VLookup!$I$7:$J$17,2,FALSE),"")</f>
        <v/>
      </c>
      <c r="J54" s="109"/>
      <c r="K54" s="62"/>
      <c r="L54" s="62"/>
      <c r="M54" s="110"/>
      <c r="N54" s="246"/>
      <c r="O54" s="246"/>
      <c r="P54" s="81" t="str">
        <f>IFERROR(VLOOKUP(N54,VLookup!$I$7:$J$17,2,FALSE),"")</f>
        <v/>
      </c>
      <c r="Q54" s="109"/>
      <c r="R54" s="1"/>
      <c r="S54" s="110"/>
      <c r="T54" s="246"/>
      <c r="U54" s="246"/>
      <c r="V54" s="81" t="str">
        <f>IFERROR(VLOOKUP(T54,VLookup!$I$7:$J$17,2,FALSE),"")</f>
        <v/>
      </c>
      <c r="W54" s="109"/>
      <c r="Y54" s="110"/>
      <c r="Z54" s="303"/>
      <c r="AA54" s="304"/>
      <c r="AB54" s="81" t="str">
        <f>IFERROR(VLOOKUP(Z54,VLookup!$I$22:$J$33,2,FALSE),"")</f>
        <v/>
      </c>
      <c r="AC54" s="109"/>
    </row>
    <row r="55" spans="2:29" x14ac:dyDescent="0.25">
      <c r="B55" s="103"/>
      <c r="C55" s="15"/>
      <c r="D55" s="109"/>
      <c r="E55" s="1"/>
      <c r="F55" s="110"/>
      <c r="G55" s="246"/>
      <c r="H55" s="246"/>
      <c r="I55" s="81" t="str">
        <f>IFERROR(VLOOKUP(G55,VLookup!$I$7:$J$17,2,FALSE),"")</f>
        <v/>
      </c>
      <c r="J55" s="109"/>
      <c r="K55" s="62"/>
      <c r="L55" s="62"/>
      <c r="M55" s="110"/>
      <c r="N55" s="246"/>
      <c r="O55" s="246"/>
      <c r="P55" s="81" t="str">
        <f>IFERROR(VLOOKUP(N55,VLookup!$I$7:$J$17,2,FALSE),"")</f>
        <v/>
      </c>
      <c r="Q55" s="109"/>
      <c r="R55" s="1"/>
      <c r="S55" s="110"/>
      <c r="T55" s="246"/>
      <c r="U55" s="246"/>
      <c r="V55" s="81" t="str">
        <f>IFERROR(VLOOKUP(T55,VLookup!$I$7:$J$17,2,FALSE),"")</f>
        <v/>
      </c>
      <c r="W55" s="109"/>
      <c r="Y55" s="110"/>
      <c r="Z55" s="303"/>
      <c r="AA55" s="304"/>
      <c r="AB55" s="81" t="str">
        <f>IFERROR(VLOOKUP(Z55,VLookup!$I$22:$J$33,2,FALSE),"")</f>
        <v/>
      </c>
      <c r="AC55" s="109"/>
    </row>
    <row r="56" spans="2:29" x14ac:dyDescent="0.25">
      <c r="B56" s="103"/>
      <c r="C56" s="15"/>
      <c r="D56" s="109"/>
      <c r="E56" s="1"/>
      <c r="F56" s="110"/>
      <c r="G56" s="246"/>
      <c r="H56" s="246"/>
      <c r="I56" s="81" t="str">
        <f>IFERROR(VLOOKUP(G56,VLookup!$I$7:$J$17,2,FALSE),"")</f>
        <v/>
      </c>
      <c r="J56" s="109"/>
      <c r="K56" s="62"/>
      <c r="L56" s="62"/>
      <c r="M56" s="110"/>
      <c r="N56" s="246"/>
      <c r="O56" s="246"/>
      <c r="P56" s="81" t="str">
        <f>IFERROR(VLOOKUP(N56,VLookup!$I$7:$J$17,2,FALSE),"")</f>
        <v/>
      </c>
      <c r="Q56" s="109"/>
      <c r="R56" s="1"/>
      <c r="S56" s="110"/>
      <c r="T56" s="246"/>
      <c r="U56" s="246"/>
      <c r="V56" s="81" t="str">
        <f>IFERROR(VLOOKUP(T56,VLookup!$I$7:$J$17,2,FALSE),"")</f>
        <v/>
      </c>
      <c r="W56" s="109"/>
      <c r="Y56" s="110"/>
      <c r="Z56" s="303"/>
      <c r="AA56" s="304"/>
      <c r="AB56" s="81" t="str">
        <f>IFERROR(VLOOKUP(Z56,VLookup!$I$22:$J$33,2,FALSE),"")</f>
        <v/>
      </c>
      <c r="AC56" s="109"/>
    </row>
    <row r="57" spans="2:29" x14ac:dyDescent="0.25">
      <c r="B57" s="103"/>
      <c r="C57" s="13"/>
      <c r="D57" s="109"/>
      <c r="E57" s="1"/>
      <c r="F57" s="108"/>
      <c r="G57" s="246"/>
      <c r="H57" s="246"/>
      <c r="I57" s="81" t="str">
        <f>IFERROR(VLOOKUP(G57,VLookup!$I$7:$J$17,2,FALSE),"")</f>
        <v/>
      </c>
      <c r="J57" s="109"/>
      <c r="K57" s="62"/>
      <c r="L57" s="62"/>
      <c r="M57" s="108"/>
      <c r="N57" s="246"/>
      <c r="O57" s="246"/>
      <c r="P57" s="81" t="str">
        <f>IFERROR(VLOOKUP(N57,VLookup!$I$7:$J$17,2,FALSE),"")</f>
        <v/>
      </c>
      <c r="Q57" s="109"/>
      <c r="R57" s="1"/>
      <c r="S57" s="108"/>
      <c r="T57" s="246"/>
      <c r="U57" s="246"/>
      <c r="V57" s="81" t="str">
        <f>IFERROR(VLOOKUP(T57,VLookup!$I$7:$J$17,2,FALSE),"")</f>
        <v/>
      </c>
      <c r="W57" s="109"/>
      <c r="Y57" s="108"/>
      <c r="Z57" s="303"/>
      <c r="AA57" s="304"/>
      <c r="AB57" s="81" t="str">
        <f>IFERROR(VLOOKUP(Z57,VLookup!$I$22:$J$33,2,FALSE),"")</f>
        <v/>
      </c>
      <c r="AC57" s="109"/>
    </row>
    <row r="58" spans="2:29" ht="14.4" thickBot="1" x14ac:dyDescent="0.3">
      <c r="B58" s="161"/>
      <c r="C58" s="162"/>
      <c r="D58" s="177"/>
      <c r="E58" s="1"/>
      <c r="F58" s="166"/>
      <c r="G58" s="255"/>
      <c r="H58" s="255"/>
      <c r="I58" s="120" t="str">
        <f>IFERROR(VLOOKUP(G58,VLookup!$I$7:$J$17,2,FALSE),"")</f>
        <v/>
      </c>
      <c r="J58" s="177"/>
      <c r="K58" s="62"/>
      <c r="L58" s="62"/>
      <c r="M58" s="166"/>
      <c r="N58" s="255"/>
      <c r="O58" s="255"/>
      <c r="P58" s="120" t="str">
        <f>IFERROR(VLOOKUP(N58,VLookup!$I$7:$J$17,2,FALSE),"")</f>
        <v/>
      </c>
      <c r="Q58" s="169"/>
      <c r="S58" s="166"/>
      <c r="T58" s="255"/>
      <c r="U58" s="255"/>
      <c r="V58" s="120" t="str">
        <f>IFERROR(VLOOKUP(T58,VLookup!$I$7:$J$17,2,FALSE),"")</f>
        <v/>
      </c>
      <c r="W58" s="169"/>
      <c r="Y58" s="166"/>
      <c r="Z58" s="301"/>
      <c r="AA58" s="302"/>
      <c r="AB58" s="120" t="str">
        <f>IFERROR(VLOOKUP(Z58,VLookup!$I$22:$J$33,2,FALSE),"")</f>
        <v/>
      </c>
      <c r="AC58" s="177"/>
    </row>
    <row r="59" spans="2:29" ht="14.4" thickBot="1" x14ac:dyDescent="0.3">
      <c r="B59" s="47"/>
      <c r="G59" s="7"/>
      <c r="R59" s="7"/>
    </row>
    <row r="60" spans="2:29" x14ac:dyDescent="0.25">
      <c r="C60" s="207" t="s">
        <v>59</v>
      </c>
      <c r="D60" s="200">
        <f>SUM(J60+Q60+W60)</f>
        <v>0</v>
      </c>
      <c r="I60" s="205" t="s">
        <v>3</v>
      </c>
      <c r="J60" s="204">
        <f>SUM(J34:J58)</f>
        <v>0</v>
      </c>
      <c r="K60" s="7"/>
      <c r="L60" s="7"/>
      <c r="P60" s="205" t="s">
        <v>3</v>
      </c>
      <c r="Q60" s="204">
        <f>SUM(Q34:Q58)</f>
        <v>0</v>
      </c>
      <c r="R60" s="20"/>
      <c r="V60" s="22" t="s">
        <v>3</v>
      </c>
      <c r="W60" s="19">
        <f>SUM(W34:W58)</f>
        <v>0</v>
      </c>
      <c r="AB60" s="205" t="s">
        <v>3</v>
      </c>
      <c r="AC60" s="204">
        <f>SUM(AC34:AC58)</f>
        <v>0</v>
      </c>
    </row>
    <row r="61" spans="2:29" ht="14.4" thickBot="1" x14ac:dyDescent="0.3">
      <c r="C61" s="208" t="s">
        <v>60</v>
      </c>
      <c r="D61" s="201">
        <f>AC60</f>
        <v>0</v>
      </c>
      <c r="G61" s="7"/>
      <c r="I61" s="206" t="s">
        <v>45</v>
      </c>
      <c r="J61" s="114" t="e">
        <f>J60/SUM(J60+Q60+W60)</f>
        <v>#DIV/0!</v>
      </c>
      <c r="M61" s="56"/>
      <c r="N61" s="56"/>
      <c r="O61" s="56"/>
      <c r="P61" s="206" t="s">
        <v>45</v>
      </c>
      <c r="Q61" s="114" t="e">
        <f>Q60/SUM(J60+Q60+W60)</f>
        <v>#DIV/0!</v>
      </c>
      <c r="R61" s="20"/>
      <c r="S61" s="56"/>
      <c r="T61" s="56"/>
      <c r="U61" s="56"/>
      <c r="V61" s="22"/>
      <c r="W61" s="20"/>
      <c r="Y61" s="56"/>
      <c r="Z61" s="56"/>
      <c r="AA61" s="56"/>
      <c r="AB61" s="206" t="s">
        <v>45</v>
      </c>
      <c r="AC61" s="114" t="e">
        <f>AC60/SUM(AC60+W60+Q60+J60)</f>
        <v>#DIV/0!</v>
      </c>
    </row>
    <row r="62" spans="2:29" ht="14.4" thickBot="1" x14ac:dyDescent="0.3">
      <c r="C62" s="202" t="s">
        <v>88</v>
      </c>
      <c r="D62" s="203">
        <f>SUM(D60+D61)</f>
        <v>0</v>
      </c>
      <c r="G62" s="7"/>
      <c r="I62" s="22"/>
      <c r="J62" s="20"/>
      <c r="M62" s="56"/>
      <c r="N62" s="56"/>
      <c r="O62" s="56"/>
      <c r="P62" s="22"/>
      <c r="Q62" s="20"/>
    </row>
    <row r="63" spans="2:29" ht="14.4" thickBot="1" x14ac:dyDescent="0.3">
      <c r="G63" s="7"/>
      <c r="O63" s="322" t="s">
        <v>12</v>
      </c>
      <c r="P63" s="322"/>
      <c r="Q63" s="21">
        <f>IF(Q60+W60&gt;J60,(Q60+W60-J60),0)</f>
        <v>0</v>
      </c>
      <c r="R63" s="68"/>
    </row>
    <row r="64" spans="2:29" x14ac:dyDescent="0.25">
      <c r="B64" s="181" t="s">
        <v>13</v>
      </c>
      <c r="C64" s="182" t="s">
        <v>2</v>
      </c>
      <c r="D64" s="183" t="s">
        <v>0</v>
      </c>
      <c r="I64" s="310" t="s">
        <v>109</v>
      </c>
      <c r="J64" s="311"/>
      <c r="K64" s="311"/>
      <c r="L64" s="311"/>
      <c r="M64" s="312"/>
    </row>
    <row r="65" spans="2:23" x14ac:dyDescent="0.25">
      <c r="B65" s="91">
        <v>1</v>
      </c>
      <c r="C65" s="18"/>
      <c r="D65" s="170"/>
      <c r="I65" s="119" t="s">
        <v>32</v>
      </c>
      <c r="J65" s="83" t="s">
        <v>49</v>
      </c>
      <c r="K65" s="223" t="s">
        <v>1</v>
      </c>
      <c r="L65" s="223"/>
      <c r="M65" s="224"/>
      <c r="S65" s="56"/>
      <c r="T65" s="56"/>
      <c r="U65" s="56"/>
      <c r="V65" s="22"/>
      <c r="W65" s="20"/>
    </row>
    <row r="66" spans="2:23" x14ac:dyDescent="0.25">
      <c r="B66" s="91">
        <v>2</v>
      </c>
      <c r="C66" s="18"/>
      <c r="D66" s="170"/>
      <c r="I66" s="91" t="s">
        <v>20</v>
      </c>
      <c r="J66" s="81" t="s">
        <v>50</v>
      </c>
      <c r="K66" s="313" t="s">
        <v>30</v>
      </c>
      <c r="L66" s="314"/>
      <c r="M66" s="315"/>
      <c r="U66" s="56"/>
    </row>
    <row r="67" spans="2:23" x14ac:dyDescent="0.25">
      <c r="B67" s="91">
        <v>3</v>
      </c>
      <c r="C67" s="18"/>
      <c r="D67" s="171"/>
      <c r="I67" s="91" t="s">
        <v>24</v>
      </c>
      <c r="J67" s="81" t="s">
        <v>54</v>
      </c>
      <c r="K67" s="313" t="s">
        <v>9</v>
      </c>
      <c r="L67" s="314"/>
      <c r="M67" s="315"/>
      <c r="T67" s="69"/>
    </row>
    <row r="68" spans="2:23" x14ac:dyDescent="0.25">
      <c r="B68" s="91">
        <v>4</v>
      </c>
      <c r="C68" s="18"/>
      <c r="D68" s="171"/>
      <c r="I68" s="91" t="s">
        <v>97</v>
      </c>
      <c r="J68" s="81" t="s">
        <v>98</v>
      </c>
      <c r="K68" s="313" t="s">
        <v>99</v>
      </c>
      <c r="L68" s="314"/>
      <c r="M68" s="315"/>
      <c r="S68" s="26"/>
      <c r="T68" s="7"/>
      <c r="U68" s="7"/>
    </row>
    <row r="69" spans="2:23" x14ac:dyDescent="0.25">
      <c r="B69" s="91">
        <v>5</v>
      </c>
      <c r="C69" s="18"/>
      <c r="D69" s="171"/>
      <c r="I69" s="91" t="s">
        <v>25</v>
      </c>
      <c r="J69" s="81" t="s">
        <v>55</v>
      </c>
      <c r="K69" s="313" t="s">
        <v>26</v>
      </c>
      <c r="L69" s="314"/>
      <c r="M69" s="315"/>
    </row>
    <row r="70" spans="2:23" x14ac:dyDescent="0.25">
      <c r="B70" s="91">
        <v>6</v>
      </c>
      <c r="C70" s="18"/>
      <c r="D70" s="171"/>
      <c r="I70" s="91" t="s">
        <v>21</v>
      </c>
      <c r="J70" s="81" t="s">
        <v>51</v>
      </c>
      <c r="K70" s="313" t="s">
        <v>31</v>
      </c>
      <c r="L70" s="314"/>
      <c r="M70" s="315"/>
    </row>
    <row r="71" spans="2:23" x14ac:dyDescent="0.25">
      <c r="B71" s="91">
        <v>7</v>
      </c>
      <c r="C71" s="18"/>
      <c r="D71" s="171"/>
      <c r="I71" s="91" t="s">
        <v>28</v>
      </c>
      <c r="J71" s="81" t="s">
        <v>57</v>
      </c>
      <c r="K71" s="313" t="s">
        <v>10</v>
      </c>
      <c r="L71" s="314"/>
      <c r="M71" s="315"/>
    </row>
    <row r="72" spans="2:23" x14ac:dyDescent="0.25">
      <c r="B72" s="91">
        <v>8</v>
      </c>
      <c r="C72" s="18"/>
      <c r="D72" s="171"/>
      <c r="I72" s="91" t="s">
        <v>29</v>
      </c>
      <c r="J72" s="81" t="s">
        <v>58</v>
      </c>
      <c r="K72" s="313" t="s">
        <v>11</v>
      </c>
      <c r="L72" s="314"/>
      <c r="M72" s="315"/>
    </row>
    <row r="73" spans="2:23" x14ac:dyDescent="0.25">
      <c r="B73" s="91">
        <v>9</v>
      </c>
      <c r="C73" s="18"/>
      <c r="D73" s="171"/>
      <c r="I73" s="91" t="s">
        <v>27</v>
      </c>
      <c r="J73" s="81" t="s">
        <v>56</v>
      </c>
      <c r="K73" s="313" t="s">
        <v>39</v>
      </c>
      <c r="L73" s="314"/>
      <c r="M73" s="315"/>
    </row>
    <row r="74" spans="2:23" x14ac:dyDescent="0.25">
      <c r="B74" s="91">
        <v>10</v>
      </c>
      <c r="C74" s="18"/>
      <c r="D74" s="171"/>
      <c r="I74" s="91" t="s">
        <v>22</v>
      </c>
      <c r="J74" s="81" t="s">
        <v>52</v>
      </c>
      <c r="K74" s="313" t="s">
        <v>15</v>
      </c>
      <c r="L74" s="314"/>
      <c r="M74" s="315"/>
    </row>
    <row r="75" spans="2:23" x14ac:dyDescent="0.25">
      <c r="B75" s="91"/>
      <c r="C75" s="74"/>
      <c r="D75" s="92"/>
      <c r="I75" s="91" t="s">
        <v>100</v>
      </c>
      <c r="J75" s="81" t="s">
        <v>101</v>
      </c>
      <c r="K75" s="313" t="s">
        <v>93</v>
      </c>
      <c r="L75" s="314"/>
      <c r="M75" s="315"/>
    </row>
    <row r="76" spans="2:23" ht="14.4" thickBot="1" x14ac:dyDescent="0.3">
      <c r="B76" s="178" t="s">
        <v>63</v>
      </c>
      <c r="C76" s="179">
        <f>SUM(C65:C74)</f>
        <v>0</v>
      </c>
      <c r="D76" s="180"/>
      <c r="I76" s="97" t="s">
        <v>23</v>
      </c>
      <c r="J76" s="120" t="s">
        <v>53</v>
      </c>
      <c r="K76" s="319" t="s">
        <v>16</v>
      </c>
      <c r="L76" s="320"/>
      <c r="M76" s="321"/>
    </row>
    <row r="78" spans="2:23" ht="14.4" thickBot="1" x14ac:dyDescent="0.3"/>
    <row r="79" spans="2:23" x14ac:dyDescent="0.25">
      <c r="B79" s="181" t="s">
        <v>13</v>
      </c>
      <c r="C79" s="182" t="s">
        <v>44</v>
      </c>
      <c r="D79" s="183" t="s">
        <v>0</v>
      </c>
    </row>
    <row r="80" spans="2:23" x14ac:dyDescent="0.25">
      <c r="B80" s="91">
        <v>1</v>
      </c>
      <c r="C80" s="18"/>
      <c r="D80" s="174"/>
    </row>
    <row r="81" spans="2:6" x14ac:dyDescent="0.25">
      <c r="B81" s="91">
        <v>2</v>
      </c>
      <c r="C81" s="18"/>
      <c r="D81" s="174"/>
    </row>
    <row r="82" spans="2:6" x14ac:dyDescent="0.25">
      <c r="B82" s="75"/>
      <c r="D82" s="27"/>
    </row>
    <row r="83" spans="2:6" ht="14.4" thickBot="1" x14ac:dyDescent="0.3">
      <c r="B83" s="178" t="s">
        <v>63</v>
      </c>
      <c r="C83" s="179">
        <f>SUM(C80:C81)</f>
        <v>0</v>
      </c>
      <c r="D83" s="180"/>
    </row>
    <row r="86" spans="2:6" x14ac:dyDescent="0.25">
      <c r="C86" s="22"/>
    </row>
    <row r="87" spans="2:6" x14ac:dyDescent="0.25">
      <c r="F87" s="70"/>
    </row>
    <row r="88" spans="2:6" x14ac:dyDescent="0.25">
      <c r="F88" s="23"/>
    </row>
    <row r="89" spans="2:6" x14ac:dyDescent="0.25">
      <c r="F89" s="23"/>
    </row>
  </sheetData>
  <sheetProtection algorithmName="SHA-512" hashValue="uXnbT7iaxWeZCxClcxgsqtFyC7r5rqRUu6GcAAtkprOuFjqMigGj32Is4XL+RHPK86nL1gnAkpVaoidkSDykVA==" saltValue="EWa7zxStpdT1GGGcppF+Lw==" spinCount="100000" sheet="1" formatCells="0" formatColumns="0" formatRows="0" insertRows="0" deleteRows="0" sort="0"/>
  <mergeCells count="147">
    <mergeCell ref="K76:M76"/>
    <mergeCell ref="O63:P63"/>
    <mergeCell ref="G51:H51"/>
    <mergeCell ref="G53:H53"/>
    <mergeCell ref="G52:H52"/>
    <mergeCell ref="G43:H43"/>
    <mergeCell ref="G44:H44"/>
    <mergeCell ref="G45:H45"/>
    <mergeCell ref="G46:H46"/>
    <mergeCell ref="G47:H47"/>
    <mergeCell ref="G48:H48"/>
    <mergeCell ref="G49:H49"/>
    <mergeCell ref="G50:H50"/>
    <mergeCell ref="N46:O46"/>
    <mergeCell ref="N47:O47"/>
    <mergeCell ref="N48:O48"/>
    <mergeCell ref="N50:O50"/>
    <mergeCell ref="N51:O51"/>
    <mergeCell ref="N53:O53"/>
    <mergeCell ref="G57:H57"/>
    <mergeCell ref="G58:H58"/>
    <mergeCell ref="N58:O58"/>
    <mergeCell ref="N54:O54"/>
    <mergeCell ref="N55:O55"/>
    <mergeCell ref="N57:O57"/>
    <mergeCell ref="B25:B29"/>
    <mergeCell ref="O2:P2"/>
    <mergeCell ref="B9:B11"/>
    <mergeCell ref="N35:O35"/>
    <mergeCell ref="B13:B17"/>
    <mergeCell ref="N33:O33"/>
    <mergeCell ref="A1:B2"/>
    <mergeCell ref="D2:I2"/>
    <mergeCell ref="B32:D32"/>
    <mergeCell ref="G34:H34"/>
    <mergeCell ref="M32:Q32"/>
    <mergeCell ref="F32:J32"/>
    <mergeCell ref="G33:H33"/>
    <mergeCell ref="B19:B23"/>
    <mergeCell ref="N38:O38"/>
    <mergeCell ref="N39:O39"/>
    <mergeCell ref="N40:O40"/>
    <mergeCell ref="N41:O41"/>
    <mergeCell ref="N42:O42"/>
    <mergeCell ref="C1:AL1"/>
    <mergeCell ref="G41:H41"/>
    <mergeCell ref="G42:H42"/>
    <mergeCell ref="Z51:AA51"/>
    <mergeCell ref="I64:M64"/>
    <mergeCell ref="K65:M65"/>
    <mergeCell ref="K75:M7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Z52:AA52"/>
    <mergeCell ref="T2:AL2"/>
    <mergeCell ref="G55:H55"/>
    <mergeCell ref="N37:O37"/>
    <mergeCell ref="N52:O52"/>
    <mergeCell ref="G56:H56"/>
    <mergeCell ref="G54:H54"/>
    <mergeCell ref="N56:O56"/>
    <mergeCell ref="G36:H36"/>
    <mergeCell ref="G35:H35"/>
    <mergeCell ref="N36:O36"/>
    <mergeCell ref="N34:O34"/>
    <mergeCell ref="G37:H37"/>
    <mergeCell ref="N49:O49"/>
    <mergeCell ref="N43:O43"/>
    <mergeCell ref="N44:O44"/>
    <mergeCell ref="N45:O45"/>
    <mergeCell ref="T54:U54"/>
    <mergeCell ref="T55:U55"/>
    <mergeCell ref="T56:U56"/>
    <mergeCell ref="G38:H38"/>
    <mergeCell ref="G39:H39"/>
    <mergeCell ref="G40:H40"/>
    <mergeCell ref="T10:AL10"/>
    <mergeCell ref="T11:AL11"/>
    <mergeCell ref="T12:AL12"/>
    <mergeCell ref="T13:AL13"/>
    <mergeCell ref="T47:U47"/>
    <mergeCell ref="T48:U48"/>
    <mergeCell ref="T49:U49"/>
    <mergeCell ref="Z49:AA49"/>
    <mergeCell ref="T18:AG18"/>
    <mergeCell ref="S32:W32"/>
    <mergeCell ref="Y32:AC32"/>
    <mergeCell ref="Z38:AA38"/>
    <mergeCell ref="Z39:AA39"/>
    <mergeCell ref="Z40:AA40"/>
    <mergeCell ref="Z41:AA41"/>
    <mergeCell ref="Z42:AA42"/>
    <mergeCell ref="T3:AL3"/>
    <mergeCell ref="T34:U34"/>
    <mergeCell ref="T35:U35"/>
    <mergeCell ref="T36:U36"/>
    <mergeCell ref="T37:U37"/>
    <mergeCell ref="T43:U43"/>
    <mergeCell ref="T44:U44"/>
    <mergeCell ref="T45:U45"/>
    <mergeCell ref="T46:U46"/>
    <mergeCell ref="T38:U38"/>
    <mergeCell ref="T39:U39"/>
    <mergeCell ref="T40:U40"/>
    <mergeCell ref="T41:U41"/>
    <mergeCell ref="T42:U42"/>
    <mergeCell ref="T4:AL4"/>
    <mergeCell ref="T5:AL5"/>
    <mergeCell ref="T6:AL6"/>
    <mergeCell ref="T7:AL7"/>
    <mergeCell ref="T14:AL14"/>
    <mergeCell ref="S15:AL15"/>
    <mergeCell ref="S16:S18"/>
    <mergeCell ref="T17:AG17"/>
    <mergeCell ref="T8:AL8"/>
    <mergeCell ref="T9:AL9"/>
    <mergeCell ref="Z58:AA58"/>
    <mergeCell ref="Z53:AA53"/>
    <mergeCell ref="Z54:AA54"/>
    <mergeCell ref="Z55:AA55"/>
    <mergeCell ref="Z56:AA56"/>
    <mergeCell ref="Z57:AA57"/>
    <mergeCell ref="T58:U58"/>
    <mergeCell ref="Z33:AA33"/>
    <mergeCell ref="Z34:AA34"/>
    <mergeCell ref="Z35:AA35"/>
    <mergeCell ref="Z36:AA36"/>
    <mergeCell ref="Z37:AA37"/>
    <mergeCell ref="Z43:AA43"/>
    <mergeCell ref="Z44:AA44"/>
    <mergeCell ref="Z45:AA45"/>
    <mergeCell ref="Z46:AA46"/>
    <mergeCell ref="Z47:AA47"/>
    <mergeCell ref="Z48:AA48"/>
    <mergeCell ref="T53:U53"/>
    <mergeCell ref="T57:U57"/>
    <mergeCell ref="T50:U50"/>
    <mergeCell ref="T51:U51"/>
    <mergeCell ref="T52:U52"/>
    <mergeCell ref="Z50:AA50"/>
  </mergeCells>
  <printOptions gridLines="1"/>
  <pageMargins left="0.45" right="0.45" top="0.75" bottom="0.75" header="0.3" footer="0.3"/>
  <pageSetup scale="21" orientation="landscape" horizontalDpi="4294967293" verticalDpi="4294967293" r:id="rId1"/>
  <headerFooter>
    <oddHeader xml:space="preserve">&amp;LWater Resources Development Grant Program&amp;C&amp;"-,Bold"Reimbursement Tracking Summary - Federal Cost-Share
</oddHeader>
    <oddFooter>&amp;LRevised: 4/27/22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88B72B4F-E8DC-47D4-96D1-3F77257C5BD1}">
          <x14:formula1>
            <xm:f>VLookup!$I$6:$I$17</xm:f>
          </x14:formula1>
          <xm:sqref>G34:H58 N34:O58 T34:U58 Z34:Z58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3167-ECD9-4010-A50E-2C3A3E0D566D}">
  <sheetPr>
    <pageSetUpPr fitToPage="1"/>
  </sheetPr>
  <dimension ref="A1:AL103"/>
  <sheetViews>
    <sheetView zoomScale="55" zoomScaleNormal="55" zoomScalePageLayoutView="55" workbookViewId="0">
      <selection activeCell="D2" sqref="D2:I2"/>
    </sheetView>
  </sheetViews>
  <sheetFormatPr defaultColWidth="8.81640625" defaultRowHeight="13.8" x14ac:dyDescent="0.25"/>
  <cols>
    <col min="1" max="1" width="0.81640625" style="2" customWidth="1"/>
    <col min="2" max="2" width="18" style="2" customWidth="1"/>
    <col min="3" max="3" width="42.81640625" style="2" customWidth="1"/>
    <col min="4" max="4" width="16.90625" style="2" customWidth="1"/>
    <col min="5" max="5" width="4.1796875" style="2" customWidth="1"/>
    <col min="6" max="6" width="18.36328125" style="2" customWidth="1"/>
    <col min="7" max="8" width="13.7265625" style="2" customWidth="1"/>
    <col min="9" max="9" width="16.1796875" style="2" customWidth="1"/>
    <col min="10" max="10" width="17.453125" style="2" customWidth="1"/>
    <col min="11" max="11" width="1.7265625" style="2" customWidth="1"/>
    <col min="12" max="12" width="17.6328125" style="2" customWidth="1"/>
    <col min="13" max="13" width="17.26953125" style="2" customWidth="1"/>
    <col min="14" max="16" width="13.7265625" style="2" customWidth="1"/>
    <col min="17" max="17" width="11.36328125" style="2" customWidth="1"/>
    <col min="18" max="18" width="24.26953125" style="2" customWidth="1"/>
    <col min="19" max="19" width="41.6328125" style="2" customWidth="1"/>
    <col min="20" max="20" width="4.6328125" style="2" customWidth="1"/>
    <col min="21" max="21" width="10.453125" style="2" customWidth="1"/>
    <col min="22" max="22" width="12" style="2" customWidth="1"/>
    <col min="23" max="23" width="8.81640625" style="2"/>
    <col min="24" max="24" width="11.26953125" style="2" customWidth="1"/>
    <col min="25" max="25" width="8.81640625" style="2"/>
    <col min="26" max="26" width="21.453125" style="2" customWidth="1"/>
    <col min="27" max="27" width="18.453125" style="2" customWidth="1"/>
    <col min="28" max="31" width="8.81640625" style="2"/>
    <col min="32" max="32" width="10.08984375" style="2" customWidth="1"/>
    <col min="33" max="33" width="11.453125" style="2" customWidth="1"/>
    <col min="34" max="34" width="8.81640625" style="2"/>
    <col min="35" max="35" width="10.08984375" style="2" customWidth="1"/>
    <col min="36" max="36" width="8.81640625" style="2"/>
    <col min="37" max="37" width="4.453125" style="2" customWidth="1"/>
    <col min="38" max="38" width="7.453125" style="2" customWidth="1"/>
    <col min="39" max="16384" width="8.81640625" style="2"/>
  </cols>
  <sheetData>
    <row r="1" spans="1:38" ht="14.4" thickBot="1" x14ac:dyDescent="0.3">
      <c r="A1" s="273"/>
      <c r="B1" s="274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38" ht="21" customHeight="1" thickBot="1" x14ac:dyDescent="0.3">
      <c r="A2" s="275"/>
      <c r="B2" s="276"/>
      <c r="C2" s="150" t="s">
        <v>33</v>
      </c>
      <c r="D2" s="278"/>
      <c r="E2" s="278"/>
      <c r="F2" s="278"/>
      <c r="G2" s="278"/>
      <c r="H2" s="278"/>
      <c r="I2" s="279"/>
      <c r="O2" s="280" t="s">
        <v>35</v>
      </c>
      <c r="P2" s="281"/>
      <c r="Q2" s="8"/>
      <c r="R2" s="64"/>
      <c r="S2" s="41" t="s">
        <v>61</v>
      </c>
      <c r="T2" s="268" t="s">
        <v>37</v>
      </c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9"/>
    </row>
    <row r="3" spans="1:38" ht="14.4" thickBot="1" x14ac:dyDescent="0.3">
      <c r="C3" s="151" t="s">
        <v>36</v>
      </c>
      <c r="D3" s="144"/>
      <c r="E3" s="65"/>
      <c r="F3" s="65"/>
      <c r="G3" s="65"/>
      <c r="H3" s="65"/>
      <c r="I3" s="65"/>
      <c r="S3" s="46"/>
      <c r="T3" s="270" t="s">
        <v>82</v>
      </c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2"/>
    </row>
    <row r="4" spans="1:38" ht="14.4" thickBot="1" x14ac:dyDescent="0.3">
      <c r="C4" s="151" t="s">
        <v>78</v>
      </c>
      <c r="D4" s="145">
        <f>SUM(D9+D13+D19)</f>
        <v>0</v>
      </c>
      <c r="E4" s="65"/>
      <c r="F4" s="65"/>
      <c r="G4" s="65"/>
      <c r="H4" s="65"/>
      <c r="I4" s="65"/>
      <c r="S4" s="38"/>
      <c r="T4" s="225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6"/>
    </row>
    <row r="5" spans="1:38" ht="14.4" thickBot="1" x14ac:dyDescent="0.3">
      <c r="C5" s="151" t="s">
        <v>34</v>
      </c>
      <c r="D5" s="146">
        <f>D9</f>
        <v>0</v>
      </c>
      <c r="E5" s="65"/>
      <c r="F5" s="65"/>
      <c r="G5" s="65"/>
      <c r="H5" s="65"/>
      <c r="I5" s="65"/>
      <c r="S5" s="60" t="s">
        <v>42</v>
      </c>
      <c r="T5" s="227" t="s">
        <v>62</v>
      </c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9"/>
    </row>
    <row r="6" spans="1:38" ht="14.4" thickBot="1" x14ac:dyDescent="0.3">
      <c r="C6" s="151" t="s">
        <v>43</v>
      </c>
      <c r="D6" s="145">
        <f>D5*0.9</f>
        <v>0</v>
      </c>
      <c r="G6" s="66"/>
      <c r="S6" s="42" t="s">
        <v>38</v>
      </c>
      <c r="T6" s="227" t="s">
        <v>124</v>
      </c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9"/>
    </row>
    <row r="7" spans="1:38" ht="14.4" thickBot="1" x14ac:dyDescent="0.3">
      <c r="C7" s="152" t="s">
        <v>68</v>
      </c>
      <c r="D7" s="145">
        <f>D6-C69</f>
        <v>0</v>
      </c>
      <c r="G7" s="66"/>
      <c r="R7" s="67"/>
      <c r="S7" s="48" t="s">
        <v>71</v>
      </c>
      <c r="T7" s="227" t="s">
        <v>130</v>
      </c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9"/>
    </row>
    <row r="8" spans="1:38" ht="14.4" thickBot="1" x14ac:dyDescent="0.3">
      <c r="C8" s="55"/>
      <c r="F8" s="53" t="s">
        <v>30</v>
      </c>
      <c r="G8" s="54" t="s">
        <v>14</v>
      </c>
      <c r="H8" s="53" t="s">
        <v>15</v>
      </c>
      <c r="I8" s="53" t="s">
        <v>16</v>
      </c>
      <c r="J8" s="53" t="s">
        <v>92</v>
      </c>
      <c r="L8" s="53" t="s">
        <v>93</v>
      </c>
      <c r="M8" s="53" t="s">
        <v>94</v>
      </c>
      <c r="N8" s="53" t="s">
        <v>9</v>
      </c>
      <c r="O8" s="53" t="s">
        <v>10</v>
      </c>
      <c r="P8" s="53" t="s">
        <v>39</v>
      </c>
      <c r="Q8" s="53" t="s">
        <v>11</v>
      </c>
      <c r="R8" s="1"/>
      <c r="S8" s="43" t="s">
        <v>75</v>
      </c>
      <c r="T8" s="230" t="s">
        <v>131</v>
      </c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2"/>
    </row>
    <row r="9" spans="1:38" x14ac:dyDescent="0.25">
      <c r="B9" s="282" t="s">
        <v>40</v>
      </c>
      <c r="C9" s="188" t="s">
        <v>5</v>
      </c>
      <c r="D9" s="184">
        <f>SUM(F9:Q9)</f>
        <v>0</v>
      </c>
      <c r="E9" s="185"/>
      <c r="F9" s="186">
        <v>0</v>
      </c>
      <c r="G9" s="186">
        <v>0</v>
      </c>
      <c r="H9" s="186">
        <v>0</v>
      </c>
      <c r="I9" s="186">
        <v>0</v>
      </c>
      <c r="J9" s="186">
        <v>0</v>
      </c>
      <c r="K9" s="186"/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7">
        <v>0</v>
      </c>
      <c r="R9" s="1"/>
      <c r="S9" s="192" t="s">
        <v>80</v>
      </c>
      <c r="T9" s="234" t="s">
        <v>141</v>
      </c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6"/>
    </row>
    <row r="10" spans="1:38" x14ac:dyDescent="0.25">
      <c r="B10" s="283"/>
      <c r="C10" s="61" t="s">
        <v>6</v>
      </c>
      <c r="D10" s="63">
        <f>SUM(F10:Q10)</f>
        <v>0</v>
      </c>
      <c r="E10" s="1"/>
      <c r="F10" s="1">
        <f>SUMIF($I$28:$I$55,"A",$J$28:$J$55)</f>
        <v>0</v>
      </c>
      <c r="G10" s="1">
        <f>SUMIF($I$28:$I$55,"D",$J$28:$J$55)</f>
        <v>0</v>
      </c>
      <c r="H10" s="1">
        <f>SUMIF($I$28:$I$55,"P",$J$28:$J$55)</f>
        <v>0</v>
      </c>
      <c r="I10" s="1">
        <f>SUMIF($I$28:$I$55,"S",$J$28:$J$55)</f>
        <v>0</v>
      </c>
      <c r="J10" s="1">
        <f>SUMIF($I$28:$I$55,"CM",$J$28:$J$55)</f>
        <v>0</v>
      </c>
      <c r="K10" s="7"/>
      <c r="L10" s="1">
        <f>SUMIF($I$28:$I$55,"PM",$J$28:$J$55)</f>
        <v>0</v>
      </c>
      <c r="M10" s="1">
        <f>SUMIF($I$28:$I$55,"CO",$J$28:$J$55)</f>
        <v>0</v>
      </c>
      <c r="N10" s="1">
        <f>SUMIF($I$28:$I$55,"C",$J$28:$J$55)</f>
        <v>0</v>
      </c>
      <c r="O10" s="1">
        <f>SUMIF($I$28:$I$55,"E",$J$28:$J$55)</f>
        <v>0</v>
      </c>
      <c r="P10" s="1">
        <f>SUMIF($I$28:$I$55,"M",$J$28:$J$55)</f>
        <v>0</v>
      </c>
      <c r="Q10" s="73">
        <f>SUMIF($I$28:$I$55,"L",$J$28:$J$55)</f>
        <v>0</v>
      </c>
      <c r="R10" s="1"/>
      <c r="S10" s="58" t="s">
        <v>134</v>
      </c>
      <c r="T10" s="227" t="s">
        <v>126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9"/>
    </row>
    <row r="11" spans="1:38" ht="14.4" thickBot="1" x14ac:dyDescent="0.3">
      <c r="B11" s="284"/>
      <c r="C11" s="139" t="s">
        <v>7</v>
      </c>
      <c r="D11" s="140">
        <f>SUM(D9-C69)</f>
        <v>0</v>
      </c>
      <c r="E11" s="133"/>
      <c r="F11" s="133">
        <f t="shared" ref="F11" si="0">F9-F10</f>
        <v>0</v>
      </c>
      <c r="G11" s="133">
        <f>G9-G10</f>
        <v>0</v>
      </c>
      <c r="H11" s="133">
        <f t="shared" ref="H11:O11" si="1">H9-H10</f>
        <v>0</v>
      </c>
      <c r="I11" s="133">
        <f t="shared" si="1"/>
        <v>0</v>
      </c>
      <c r="J11" s="133">
        <f>J9-J10</f>
        <v>0</v>
      </c>
      <c r="K11" s="112"/>
      <c r="L11" s="133">
        <f>L9-L10</f>
        <v>0</v>
      </c>
      <c r="M11" s="133">
        <f>M9-M10</f>
        <v>0</v>
      </c>
      <c r="N11" s="133">
        <f>N9-N10</f>
        <v>0</v>
      </c>
      <c r="O11" s="133">
        <f t="shared" si="1"/>
        <v>0</v>
      </c>
      <c r="P11" s="133">
        <f>P9-P10</f>
        <v>0</v>
      </c>
      <c r="Q11" s="134">
        <f>Q9-Q10</f>
        <v>0</v>
      </c>
      <c r="S11" s="40" t="s">
        <v>135</v>
      </c>
      <c r="T11" s="227" t="s">
        <v>133</v>
      </c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9"/>
    </row>
    <row r="12" spans="1:38" ht="14.4" thickBot="1" x14ac:dyDescent="0.3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2"/>
      <c r="S12" s="43" t="s">
        <v>118</v>
      </c>
      <c r="T12" s="227" t="s">
        <v>132</v>
      </c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9"/>
    </row>
    <row r="13" spans="1:38" ht="14.4" thickBot="1" x14ac:dyDescent="0.3">
      <c r="B13" s="285" t="s">
        <v>86</v>
      </c>
      <c r="C13" s="121" t="s">
        <v>5</v>
      </c>
      <c r="D13" s="122">
        <f>SUM(F13:Q13)</f>
        <v>0</v>
      </c>
      <c r="E13" s="122"/>
      <c r="F13" s="123">
        <f>F15+F14</f>
        <v>0</v>
      </c>
      <c r="G13" s="123">
        <f t="shared" ref="G13:Q13" si="2">G15+G14</f>
        <v>0</v>
      </c>
      <c r="H13" s="123">
        <f t="shared" si="2"/>
        <v>0</v>
      </c>
      <c r="I13" s="123">
        <f t="shared" si="2"/>
        <v>0</v>
      </c>
      <c r="J13" s="123">
        <f t="shared" si="2"/>
        <v>0</v>
      </c>
      <c r="K13" s="123"/>
      <c r="L13" s="123">
        <f t="shared" ref="L13:M13" si="3">L15+L14</f>
        <v>0</v>
      </c>
      <c r="M13" s="123">
        <f t="shared" si="3"/>
        <v>0</v>
      </c>
      <c r="N13" s="123">
        <f t="shared" si="2"/>
        <v>0</v>
      </c>
      <c r="O13" s="123">
        <f t="shared" si="2"/>
        <v>0</v>
      </c>
      <c r="P13" s="123">
        <f t="shared" si="2"/>
        <v>0</v>
      </c>
      <c r="Q13" s="124">
        <f t="shared" si="2"/>
        <v>0</v>
      </c>
      <c r="R13" s="1"/>
      <c r="S13" s="44" t="s">
        <v>91</v>
      </c>
      <c r="T13" s="230" t="s">
        <v>105</v>
      </c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2"/>
    </row>
    <row r="14" spans="1:38" ht="14.4" thickBot="1" x14ac:dyDescent="0.3">
      <c r="B14" s="286"/>
      <c r="C14" s="29" t="s">
        <v>18</v>
      </c>
      <c r="D14" s="3">
        <f>SUM(F14:Q14)</f>
        <v>0</v>
      </c>
      <c r="E14" s="3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25">
        <v>0</v>
      </c>
      <c r="R14" s="1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</row>
    <row r="15" spans="1:38" x14ac:dyDescent="0.25">
      <c r="B15" s="286"/>
      <c r="C15" s="31" t="s">
        <v>19</v>
      </c>
      <c r="D15" s="5">
        <f>SUM(F15:Q15)</f>
        <v>0</v>
      </c>
      <c r="E15" s="5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6">
        <v>0</v>
      </c>
      <c r="R15" s="1"/>
      <c r="S15" s="243" t="s">
        <v>77</v>
      </c>
      <c r="T15" s="215" t="s">
        <v>138</v>
      </c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6"/>
    </row>
    <row r="16" spans="1:38" x14ac:dyDescent="0.25">
      <c r="B16" s="286"/>
      <c r="C16" s="30" t="s">
        <v>6</v>
      </c>
      <c r="D16" s="1">
        <f>SUM(F16:Q16)</f>
        <v>0</v>
      </c>
      <c r="E16" s="7"/>
      <c r="F16" s="62">
        <f>SUMIF($O$28:$O$55,"A",$P$28:$P$55)</f>
        <v>0</v>
      </c>
      <c r="G16" s="62">
        <f>SUMIF($O$28:$O$55,"D",$P$28:$P$55)</f>
        <v>0</v>
      </c>
      <c r="H16" s="62">
        <f>SUMIF($O$28:$O$55,"P",$P$28:$P$55)</f>
        <v>0</v>
      </c>
      <c r="I16" s="62">
        <f>SUMIF($O$28:$O$55,"S",$P$28:$P$55)</f>
        <v>0</v>
      </c>
      <c r="J16" s="62">
        <f>SUMIF($O$28:$O$55,"CM",$P$28:$P$55)</f>
        <v>0</v>
      </c>
      <c r="K16" s="7"/>
      <c r="L16" s="62">
        <f>SUMIF($O$28:$O$55,"PM",$P$28:$P$55)</f>
        <v>0</v>
      </c>
      <c r="M16" s="62">
        <f>SUMIF($O$28:$O$55,"CO",$P$28:$P$55)</f>
        <v>0</v>
      </c>
      <c r="N16" s="62">
        <f>SUMIF($O$28:$O$55,"C",$P$28:$P$55)</f>
        <v>0</v>
      </c>
      <c r="O16" s="62">
        <f>SUMIF($O$28:$O$55,"E",$P$28:$P$55)</f>
        <v>0</v>
      </c>
      <c r="P16" s="62">
        <f>SUMIF($O$28:$O$55,"M",$P$28:$P$55)</f>
        <v>0</v>
      </c>
      <c r="Q16" s="127">
        <f>SUMIF($O$28:$O$55,"L",$P$28:$P$55)</f>
        <v>0</v>
      </c>
      <c r="R16" s="1"/>
      <c r="S16" s="244"/>
      <c r="T16" s="237" t="s">
        <v>139</v>
      </c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8"/>
    </row>
    <row r="17" spans="2:38" ht="14.4" thickBot="1" x14ac:dyDescent="0.3">
      <c r="B17" s="287"/>
      <c r="C17" s="128" t="s">
        <v>7</v>
      </c>
      <c r="D17" s="112">
        <f>D13-D16</f>
        <v>0</v>
      </c>
      <c r="E17" s="112"/>
      <c r="F17" s="129">
        <f t="shared" ref="F17" si="4">F13-F16</f>
        <v>0</v>
      </c>
      <c r="G17" s="129">
        <f>G13-G16</f>
        <v>0</v>
      </c>
      <c r="H17" s="129">
        <f t="shared" ref="H17:O17" si="5">H13-H16</f>
        <v>0</v>
      </c>
      <c r="I17" s="129">
        <f t="shared" si="5"/>
        <v>0</v>
      </c>
      <c r="J17" s="129">
        <f>J13-J16</f>
        <v>0</v>
      </c>
      <c r="K17" s="112"/>
      <c r="L17" s="129">
        <f>L13-L16</f>
        <v>0</v>
      </c>
      <c r="M17" s="129">
        <f>M13-M16</f>
        <v>0</v>
      </c>
      <c r="N17" s="129">
        <f>N13-N16</f>
        <v>0</v>
      </c>
      <c r="O17" s="129">
        <f t="shared" si="5"/>
        <v>0</v>
      </c>
      <c r="P17" s="129">
        <f>P13-P16</f>
        <v>0</v>
      </c>
      <c r="Q17" s="130">
        <f>Q13-Q16</f>
        <v>0</v>
      </c>
      <c r="R17" s="1"/>
      <c r="S17" s="245"/>
      <c r="T17" s="239" t="s">
        <v>140</v>
      </c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40"/>
    </row>
    <row r="18" spans="2:38" ht="14.4" thickBot="1" x14ac:dyDescent="0.3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"/>
    </row>
    <row r="19" spans="2:38" ht="14.4" thickBot="1" x14ac:dyDescent="0.3">
      <c r="B19" s="316" t="s">
        <v>48</v>
      </c>
      <c r="C19" s="131" t="s">
        <v>5</v>
      </c>
      <c r="D19" s="122">
        <f>SUM(F19:Q19)</f>
        <v>0</v>
      </c>
      <c r="E19" s="122"/>
      <c r="F19" s="123">
        <f>F21+F20</f>
        <v>0</v>
      </c>
      <c r="G19" s="123">
        <f t="shared" ref="G19:J19" si="6">G21+G20</f>
        <v>0</v>
      </c>
      <c r="H19" s="123">
        <f t="shared" si="6"/>
        <v>0</v>
      </c>
      <c r="I19" s="123">
        <f t="shared" si="6"/>
        <v>0</v>
      </c>
      <c r="J19" s="123">
        <f t="shared" si="6"/>
        <v>0</v>
      </c>
      <c r="K19" s="123"/>
      <c r="L19" s="123">
        <f t="shared" ref="L19:Q19" si="7">L21+L20</f>
        <v>0</v>
      </c>
      <c r="M19" s="123">
        <f t="shared" si="7"/>
        <v>0</v>
      </c>
      <c r="N19" s="123">
        <f t="shared" si="7"/>
        <v>0</v>
      </c>
      <c r="O19" s="123">
        <f t="shared" si="7"/>
        <v>0</v>
      </c>
      <c r="P19" s="123">
        <f t="shared" si="7"/>
        <v>0</v>
      </c>
      <c r="Q19" s="124">
        <f t="shared" si="7"/>
        <v>0</v>
      </c>
      <c r="R19" s="1"/>
      <c r="S19" s="213" t="s">
        <v>107</v>
      </c>
      <c r="T19" s="335" t="s">
        <v>108</v>
      </c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6"/>
    </row>
    <row r="20" spans="2:38" x14ac:dyDescent="0.25">
      <c r="B20" s="317"/>
      <c r="C20" s="32" t="s">
        <v>18</v>
      </c>
      <c r="D20" s="3">
        <f>SUM(F20:Q20)</f>
        <v>0</v>
      </c>
      <c r="E20" s="3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/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25">
        <v>0</v>
      </c>
      <c r="R20" s="1"/>
    </row>
    <row r="21" spans="2:38" x14ac:dyDescent="0.25">
      <c r="B21" s="317"/>
      <c r="C21" s="34" t="s">
        <v>19</v>
      </c>
      <c r="D21" s="5">
        <f>SUM(F21:Q21)</f>
        <v>0</v>
      </c>
      <c r="E21" s="5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/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6">
        <v>0</v>
      </c>
      <c r="R21" s="1"/>
    </row>
    <row r="22" spans="2:38" x14ac:dyDescent="0.25">
      <c r="B22" s="317"/>
      <c r="C22" s="33" t="s">
        <v>6</v>
      </c>
      <c r="D22" s="1">
        <f>SUM(F22:Q22)</f>
        <v>0</v>
      </c>
      <c r="E22" s="7"/>
      <c r="F22" s="62">
        <f>SUMIF($U$28:$U$55,"AF",$V$28:$V$55)</f>
        <v>0</v>
      </c>
      <c r="G22" s="62">
        <f>SUMIF($U$28:$U$55,"DF",$V$28:$V$55)</f>
        <v>0</v>
      </c>
      <c r="H22" s="62">
        <f>SUMIF($U$28:$U$55,"PF",$V$28:$V$55)</f>
        <v>0</v>
      </c>
      <c r="I22" s="62">
        <f>SUMIF($U$28:$U$55,"SF",$V$28:$V$55)</f>
        <v>0</v>
      </c>
      <c r="J22" s="62">
        <f>SUMIF($U$28:$U$55,"CMF",$V$28:$V$55)</f>
        <v>0</v>
      </c>
      <c r="K22" s="7"/>
      <c r="L22" s="62">
        <f>SUMIF($U$28:$U$55,"PMF",$V$28:$V$55)</f>
        <v>0</v>
      </c>
      <c r="M22" s="62">
        <f>SUMIF($U$28:$U$55,"COF",$V$28:$V$55)</f>
        <v>0</v>
      </c>
      <c r="N22" s="62">
        <f>SUMIF($U$28:$U$55,"CF",$V$28:$V$55)</f>
        <v>0</v>
      </c>
      <c r="O22" s="62">
        <f>SUMIF($U$28:$U$55,"EF",$V$28:$V$55)</f>
        <v>0</v>
      </c>
      <c r="P22" s="62">
        <f>SUMIF($U$28:$U$55,"MF",$V$28:$V$55)</f>
        <v>0</v>
      </c>
      <c r="Q22" s="127">
        <f>SUMIF($U$28:$U$55,"LF",$V$28:$V$55)</f>
        <v>0</v>
      </c>
      <c r="R22" s="1"/>
    </row>
    <row r="23" spans="2:38" ht="14.4" thickBot="1" x14ac:dyDescent="0.3">
      <c r="B23" s="318"/>
      <c r="C23" s="132" t="s">
        <v>7</v>
      </c>
      <c r="D23" s="112">
        <f>D19-D22</f>
        <v>0</v>
      </c>
      <c r="E23" s="112"/>
      <c r="F23" s="133">
        <f t="shared" ref="F23" si="8">F19-F22</f>
        <v>0</v>
      </c>
      <c r="G23" s="133">
        <f>G19-G22</f>
        <v>0</v>
      </c>
      <c r="H23" s="133">
        <f t="shared" ref="H23:I23" si="9">H19-H22</f>
        <v>0</v>
      </c>
      <c r="I23" s="133">
        <f t="shared" si="9"/>
        <v>0</v>
      </c>
      <c r="J23" s="133">
        <f>J19-J22</f>
        <v>0</v>
      </c>
      <c r="K23" s="112"/>
      <c r="L23" s="133">
        <f>L19-L22</f>
        <v>0</v>
      </c>
      <c r="M23" s="133">
        <f>M19-M22</f>
        <v>0</v>
      </c>
      <c r="N23" s="133">
        <f>N19-N22</f>
        <v>0</v>
      </c>
      <c r="O23" s="133">
        <f t="shared" ref="O23" si="10">O19-O22</f>
        <v>0</v>
      </c>
      <c r="P23" s="133">
        <f>P19-P22</f>
        <v>0</v>
      </c>
      <c r="Q23" s="134">
        <f>Q19-Q22</f>
        <v>0</v>
      </c>
      <c r="R23" s="1"/>
    </row>
    <row r="24" spans="2:38" x14ac:dyDescent="0.25">
      <c r="D24" s="7"/>
      <c r="Q24" s="1"/>
    </row>
    <row r="25" spans="2:38" ht="14.4" thickBot="1" x14ac:dyDescent="0.3">
      <c r="D25" s="7"/>
      <c r="Q25" s="1"/>
    </row>
    <row r="26" spans="2:38" x14ac:dyDescent="0.25">
      <c r="B26" s="288" t="s">
        <v>79</v>
      </c>
      <c r="C26" s="289"/>
      <c r="D26" s="290"/>
      <c r="F26" s="291" t="s">
        <v>111</v>
      </c>
      <c r="G26" s="292"/>
      <c r="H26" s="292"/>
      <c r="I26" s="292"/>
      <c r="J26" s="293"/>
      <c r="K26" s="47"/>
      <c r="L26" s="294" t="s">
        <v>116</v>
      </c>
      <c r="M26" s="295"/>
      <c r="N26" s="295"/>
      <c r="O26" s="295"/>
      <c r="P26" s="296"/>
      <c r="Q26" s="1"/>
      <c r="R26" s="307" t="s">
        <v>117</v>
      </c>
      <c r="S26" s="308"/>
      <c r="T26" s="308"/>
      <c r="U26" s="308"/>
      <c r="V26" s="309"/>
    </row>
    <row r="27" spans="2:38" ht="14.4" customHeight="1" x14ac:dyDescent="0.25">
      <c r="B27" s="101" t="s">
        <v>4</v>
      </c>
      <c r="C27" s="35" t="s">
        <v>1</v>
      </c>
      <c r="D27" s="102" t="s">
        <v>2</v>
      </c>
      <c r="E27" s="47"/>
      <c r="F27" s="106" t="s">
        <v>0</v>
      </c>
      <c r="G27" s="297" t="s">
        <v>8</v>
      </c>
      <c r="H27" s="298"/>
      <c r="I27" s="59" t="s">
        <v>32</v>
      </c>
      <c r="J27" s="107" t="s">
        <v>2</v>
      </c>
      <c r="K27" s="47"/>
      <c r="L27" s="115" t="s">
        <v>0</v>
      </c>
      <c r="M27" s="299" t="s">
        <v>8</v>
      </c>
      <c r="N27" s="300"/>
      <c r="O27" s="36" t="s">
        <v>32</v>
      </c>
      <c r="P27" s="116" t="s">
        <v>2</v>
      </c>
      <c r="Q27" s="1"/>
      <c r="R27" s="117" t="s">
        <v>0</v>
      </c>
      <c r="S27" s="83" t="s">
        <v>8</v>
      </c>
      <c r="T27" s="84"/>
      <c r="U27" s="37" t="s">
        <v>32</v>
      </c>
      <c r="V27" s="118" t="s">
        <v>2</v>
      </c>
    </row>
    <row r="28" spans="2:38" x14ac:dyDescent="0.25">
      <c r="B28" s="103"/>
      <c r="C28" s="13"/>
      <c r="D28" s="109"/>
      <c r="E28" s="1"/>
      <c r="F28" s="108"/>
      <c r="G28" s="246"/>
      <c r="H28" s="246"/>
      <c r="I28" s="81" t="str">
        <f>IFERROR(VLOOKUP(G28,VLookup!$I$7:$J$17,2,FALSE),"")</f>
        <v/>
      </c>
      <c r="J28" s="109"/>
      <c r="K28" s="62"/>
      <c r="L28" s="108"/>
      <c r="M28" s="303"/>
      <c r="N28" s="304"/>
      <c r="O28" s="81" t="str">
        <f>IFERROR(VLOOKUP(M28,VLookup!$I$7:$J$17,2,FALSE),"")</f>
        <v/>
      </c>
      <c r="P28" s="109"/>
      <c r="Q28" s="1"/>
      <c r="R28" s="108"/>
      <c r="S28" s="303"/>
      <c r="T28" s="304"/>
      <c r="U28" s="81" t="str">
        <f>IFERROR(VLOOKUP(S28,VLookup!$I$22:$J$33,2,FALSE),"")</f>
        <v/>
      </c>
      <c r="V28" s="109"/>
    </row>
    <row r="29" spans="2:38" x14ac:dyDescent="0.25">
      <c r="B29" s="103"/>
      <c r="C29" s="13"/>
      <c r="D29" s="109"/>
      <c r="E29" s="1"/>
      <c r="F29" s="108"/>
      <c r="G29" s="246"/>
      <c r="H29" s="246"/>
      <c r="I29" s="81" t="str">
        <f>IFERROR(VLOOKUP(G29,VLookup!$I$7:$J$17,2,FALSE),"")</f>
        <v/>
      </c>
      <c r="J29" s="109"/>
      <c r="K29" s="62"/>
      <c r="L29" s="108"/>
      <c r="M29" s="303"/>
      <c r="N29" s="304"/>
      <c r="O29" s="81" t="str">
        <f>IFERROR(VLOOKUP(M29,VLookup!$I$7:$J$17,2,FALSE),"")</f>
        <v/>
      </c>
      <c r="P29" s="109"/>
      <c r="Q29" s="1"/>
      <c r="R29" s="108"/>
      <c r="S29" s="303"/>
      <c r="T29" s="304"/>
      <c r="U29" s="81" t="str">
        <f>IFERROR(VLOOKUP(S29,VLookup!$I$22:$J$33,2,FALSE),"")</f>
        <v/>
      </c>
      <c r="V29" s="109"/>
    </row>
    <row r="30" spans="2:38" x14ac:dyDescent="0.25">
      <c r="B30" s="103"/>
      <c r="C30" s="13"/>
      <c r="D30" s="109"/>
      <c r="E30" s="1"/>
      <c r="F30" s="108"/>
      <c r="G30" s="246"/>
      <c r="H30" s="246"/>
      <c r="I30" s="81" t="str">
        <f>IFERROR(VLOOKUP(G30,VLookup!$I$7:$J$17,2,FALSE),"")</f>
        <v/>
      </c>
      <c r="J30" s="109"/>
      <c r="K30" s="62"/>
      <c r="L30" s="108"/>
      <c r="M30" s="303"/>
      <c r="N30" s="304"/>
      <c r="O30" s="81" t="str">
        <f>IFERROR(VLOOKUP(M30,VLookup!$I$7:$J$17,2,FALSE),"")</f>
        <v/>
      </c>
      <c r="P30" s="109"/>
      <c r="Q30" s="1"/>
      <c r="R30" s="108"/>
      <c r="S30" s="303"/>
      <c r="T30" s="304"/>
      <c r="U30" s="81" t="str">
        <f>IFERROR(VLOOKUP(S30,VLookup!$I$22:$J$33,2,FALSE),"")</f>
        <v/>
      </c>
      <c r="V30" s="109"/>
    </row>
    <row r="31" spans="2:38" x14ac:dyDescent="0.25">
      <c r="B31" s="103"/>
      <c r="C31" s="13"/>
      <c r="D31" s="109"/>
      <c r="E31" s="1"/>
      <c r="F31" s="108"/>
      <c r="G31" s="246"/>
      <c r="H31" s="246"/>
      <c r="I31" s="81" t="str">
        <f>IFERROR(VLOOKUP(G31,VLookup!$I$7:$J$17,2,FALSE),"")</f>
        <v/>
      </c>
      <c r="J31" s="109"/>
      <c r="K31" s="62"/>
      <c r="L31" s="108"/>
      <c r="M31" s="303"/>
      <c r="N31" s="304"/>
      <c r="O31" s="81" t="str">
        <f>IFERROR(VLOOKUP(M31,VLookup!$I$7:$J$17,2,FALSE),"")</f>
        <v/>
      </c>
      <c r="P31" s="109"/>
      <c r="Q31" s="1"/>
      <c r="R31" s="108"/>
      <c r="S31" s="303"/>
      <c r="T31" s="304"/>
      <c r="U31" s="81" t="str">
        <f>IFERROR(VLOOKUP(S31,VLookup!$I$22:$J$33,2,FALSE),"")</f>
        <v/>
      </c>
      <c r="V31" s="109"/>
    </row>
    <row r="32" spans="2:38" x14ac:dyDescent="0.25">
      <c r="B32" s="103"/>
      <c r="C32" s="13"/>
      <c r="D32" s="109"/>
      <c r="E32" s="1"/>
      <c r="F32" s="108"/>
      <c r="G32" s="246"/>
      <c r="H32" s="246"/>
      <c r="I32" s="81" t="str">
        <f>IFERROR(VLOOKUP(G32,VLookup!$I$7:$J$17,2,FALSE),"")</f>
        <v/>
      </c>
      <c r="J32" s="109"/>
      <c r="K32" s="62"/>
      <c r="L32" s="108"/>
      <c r="M32" s="303"/>
      <c r="N32" s="304"/>
      <c r="O32" s="81" t="str">
        <f>IFERROR(VLOOKUP(M32,VLookup!$I$7:$J$17,2,FALSE),"")</f>
        <v/>
      </c>
      <c r="P32" s="109"/>
      <c r="Q32" s="1"/>
      <c r="R32" s="108"/>
      <c r="S32" s="303"/>
      <c r="T32" s="304"/>
      <c r="U32" s="81" t="str">
        <f>IFERROR(VLOOKUP(S32,VLookup!$I$22:$J$33,2,FALSE),"")</f>
        <v/>
      </c>
      <c r="V32" s="109"/>
    </row>
    <row r="33" spans="2:22" x14ac:dyDescent="0.25">
      <c r="B33" s="103"/>
      <c r="C33" s="13"/>
      <c r="D33" s="109"/>
      <c r="E33" s="1"/>
      <c r="F33" s="108"/>
      <c r="G33" s="246"/>
      <c r="H33" s="246"/>
      <c r="I33" s="81" t="str">
        <f>IFERROR(VLOOKUP(G33,VLookup!$I$7:$J$17,2,FALSE),"")</f>
        <v/>
      </c>
      <c r="J33" s="109"/>
      <c r="K33" s="62"/>
      <c r="L33" s="108"/>
      <c r="M33" s="303"/>
      <c r="N33" s="304"/>
      <c r="O33" s="81" t="str">
        <f>IFERROR(VLOOKUP(M33,VLookup!$I$7:$J$17,2,FALSE),"")</f>
        <v/>
      </c>
      <c r="P33" s="109"/>
      <c r="Q33" s="1"/>
      <c r="R33" s="108"/>
      <c r="S33" s="303"/>
      <c r="T33" s="304"/>
      <c r="U33" s="81" t="str">
        <f>IFERROR(VLOOKUP(S33,VLookup!$I$22:$J$33,2,FALSE),"")</f>
        <v/>
      </c>
      <c r="V33" s="109"/>
    </row>
    <row r="34" spans="2:22" x14ac:dyDescent="0.25">
      <c r="B34" s="103"/>
      <c r="C34" s="13"/>
      <c r="D34" s="109"/>
      <c r="E34" s="1"/>
      <c r="F34" s="108"/>
      <c r="G34" s="246"/>
      <c r="H34" s="246"/>
      <c r="I34" s="81" t="str">
        <f>IFERROR(VLOOKUP(G34,VLookup!$I$7:$J$17,2,FALSE),"")</f>
        <v/>
      </c>
      <c r="J34" s="109"/>
      <c r="K34" s="62"/>
      <c r="L34" s="108"/>
      <c r="M34" s="303"/>
      <c r="N34" s="304"/>
      <c r="O34" s="81" t="str">
        <f>IFERROR(VLOOKUP(M34,VLookup!$I$7:$J$17,2,FALSE),"")</f>
        <v/>
      </c>
      <c r="P34" s="109"/>
      <c r="Q34" s="1"/>
      <c r="R34" s="108"/>
      <c r="S34" s="303"/>
      <c r="T34" s="304"/>
      <c r="U34" s="81" t="str">
        <f>IFERROR(VLOOKUP(S34,VLookup!$I$22:$J$33,2,FALSE),"")</f>
        <v/>
      </c>
      <c r="V34" s="109"/>
    </row>
    <row r="35" spans="2:22" x14ac:dyDescent="0.25">
      <c r="B35" s="103"/>
      <c r="C35" s="13"/>
      <c r="D35" s="109"/>
      <c r="E35" s="1"/>
      <c r="F35" s="108"/>
      <c r="G35" s="246"/>
      <c r="H35" s="246"/>
      <c r="I35" s="81" t="str">
        <f>IFERROR(VLOOKUP(G35,VLookup!$I$7:$J$17,2,FALSE),"")</f>
        <v/>
      </c>
      <c r="J35" s="109"/>
      <c r="K35" s="62"/>
      <c r="L35" s="108"/>
      <c r="M35" s="303"/>
      <c r="N35" s="304"/>
      <c r="O35" s="219" t="str">
        <f>IFERROR(VLOOKUP(M35,VLookup!$I$7:$J$17,2,FALSE),"")</f>
        <v/>
      </c>
      <c r="P35" s="109"/>
      <c r="Q35" s="1"/>
      <c r="R35" s="108"/>
      <c r="S35" s="303"/>
      <c r="T35" s="304"/>
      <c r="U35" s="81" t="str">
        <f>IFERROR(VLOOKUP(S35,VLookup!$I$22:$J$33,2,FALSE),"")</f>
        <v/>
      </c>
      <c r="V35" s="109"/>
    </row>
    <row r="36" spans="2:22" x14ac:dyDescent="0.25">
      <c r="B36" s="103"/>
      <c r="C36" s="13"/>
      <c r="D36" s="109"/>
      <c r="E36" s="1"/>
      <c r="F36" s="108"/>
      <c r="G36" s="303"/>
      <c r="H36" s="304"/>
      <c r="I36" s="81" t="str">
        <f>IFERROR(VLOOKUP(G36,VLookup!$I$7:$J$17,2,FALSE),"")</f>
        <v/>
      </c>
      <c r="J36" s="109"/>
      <c r="K36" s="62"/>
      <c r="L36" s="108"/>
      <c r="M36" s="303"/>
      <c r="N36" s="304"/>
      <c r="O36" s="81" t="str">
        <f>IFERROR(VLOOKUP(M36,VLookup!$I$7:$J$17,2,FALSE),"")</f>
        <v/>
      </c>
      <c r="P36" s="109"/>
      <c r="Q36" s="1"/>
      <c r="R36" s="108"/>
      <c r="S36" s="303"/>
      <c r="T36" s="304"/>
      <c r="U36" s="81" t="str">
        <f>IFERROR(VLOOKUP(S36,VLookup!$I$22:$J$33,2,FALSE),"")</f>
        <v/>
      </c>
      <c r="V36" s="109"/>
    </row>
    <row r="37" spans="2:22" x14ac:dyDescent="0.25">
      <c r="B37" s="103"/>
      <c r="C37" s="13"/>
      <c r="D37" s="109"/>
      <c r="E37" s="1"/>
      <c r="F37" s="108"/>
      <c r="G37" s="303"/>
      <c r="H37" s="304"/>
      <c r="I37" s="81" t="str">
        <f>IFERROR(VLOOKUP(G37,VLookup!$I$7:$J$17,2,FALSE),"")</f>
        <v/>
      </c>
      <c r="J37" s="109"/>
      <c r="K37" s="62"/>
      <c r="L37" s="108"/>
      <c r="M37" s="303"/>
      <c r="N37" s="304"/>
      <c r="O37" s="81" t="str">
        <f>IFERROR(VLOOKUP(M37,VLookup!$I$7:$J$17,2,FALSE),"")</f>
        <v/>
      </c>
      <c r="P37" s="109"/>
      <c r="Q37" s="1"/>
      <c r="R37" s="108"/>
      <c r="S37" s="303"/>
      <c r="T37" s="304"/>
      <c r="U37" s="81" t="str">
        <f>IFERROR(VLOOKUP(S37,VLookup!$I$22:$J$33,2,FALSE),"")</f>
        <v/>
      </c>
      <c r="V37" s="109"/>
    </row>
    <row r="38" spans="2:22" x14ac:dyDescent="0.25">
      <c r="B38" s="103"/>
      <c r="C38" s="13"/>
      <c r="D38" s="109"/>
      <c r="E38" s="1"/>
      <c r="F38" s="108"/>
      <c r="G38" s="303"/>
      <c r="H38" s="304"/>
      <c r="I38" s="81" t="str">
        <f>IFERROR(VLOOKUP(G38,VLookup!$I$7:$J$17,2,FALSE),"")</f>
        <v/>
      </c>
      <c r="J38" s="109"/>
      <c r="K38" s="62"/>
      <c r="L38" s="108"/>
      <c r="M38" s="303"/>
      <c r="N38" s="304"/>
      <c r="O38" s="81" t="str">
        <f>IFERROR(VLOOKUP(M38,VLookup!$I$7:$J$17,2,FALSE),"")</f>
        <v/>
      </c>
      <c r="P38" s="109"/>
      <c r="Q38" s="1"/>
      <c r="R38" s="108"/>
      <c r="S38" s="303"/>
      <c r="T38" s="304"/>
      <c r="U38" s="81" t="str">
        <f>IFERROR(VLOOKUP(S38,VLookup!$I$22:$J$33,2,FALSE),"")</f>
        <v/>
      </c>
      <c r="V38" s="109"/>
    </row>
    <row r="39" spans="2:22" x14ac:dyDescent="0.25">
      <c r="B39" s="103"/>
      <c r="C39" s="13"/>
      <c r="D39" s="109"/>
      <c r="E39" s="1"/>
      <c r="F39" s="108"/>
      <c r="G39" s="303"/>
      <c r="H39" s="304"/>
      <c r="I39" s="81" t="str">
        <f>IFERROR(VLOOKUP(G39,VLookup!$I$7:$J$17,2,FALSE),"")</f>
        <v/>
      </c>
      <c r="J39" s="109"/>
      <c r="K39" s="62"/>
      <c r="L39" s="108"/>
      <c r="M39" s="303"/>
      <c r="N39" s="304"/>
      <c r="O39" s="81" t="str">
        <f>IFERROR(VLOOKUP(M39,VLookup!$I$7:$J$17,2,FALSE),"")</f>
        <v/>
      </c>
      <c r="P39" s="109"/>
      <c r="Q39" s="1"/>
      <c r="R39" s="108"/>
      <c r="S39" s="303"/>
      <c r="T39" s="304"/>
      <c r="U39" s="81" t="str">
        <f>IFERROR(VLOOKUP(S39,VLookup!$I$22:$J$33,2,FALSE),"")</f>
        <v/>
      </c>
      <c r="V39" s="109"/>
    </row>
    <row r="40" spans="2:22" x14ac:dyDescent="0.25">
      <c r="B40" s="103"/>
      <c r="C40" s="13"/>
      <c r="D40" s="109"/>
      <c r="E40" s="1"/>
      <c r="F40" s="108"/>
      <c r="G40" s="303"/>
      <c r="H40" s="304"/>
      <c r="I40" s="81" t="str">
        <f>IFERROR(VLOOKUP(G40,VLookup!$I$7:$J$17,2,FALSE),"")</f>
        <v/>
      </c>
      <c r="J40" s="109"/>
      <c r="K40" s="62"/>
      <c r="L40" s="108"/>
      <c r="M40" s="303"/>
      <c r="N40" s="304"/>
      <c r="O40" s="81" t="str">
        <f>IFERROR(VLOOKUP(M40,VLookup!$I$7:$J$17,2,FALSE),"")</f>
        <v/>
      </c>
      <c r="P40" s="109"/>
      <c r="Q40" s="1"/>
      <c r="R40" s="108"/>
      <c r="S40" s="303"/>
      <c r="T40" s="304"/>
      <c r="U40" s="81" t="str">
        <f>IFERROR(VLOOKUP(S40,VLookup!$I$22:$J$33,2,FALSE),"")</f>
        <v/>
      </c>
      <c r="V40" s="109"/>
    </row>
    <row r="41" spans="2:22" x14ac:dyDescent="0.25">
      <c r="B41" s="103"/>
      <c r="C41" s="13"/>
      <c r="D41" s="109"/>
      <c r="E41" s="1"/>
      <c r="F41" s="108"/>
      <c r="G41" s="303"/>
      <c r="H41" s="304"/>
      <c r="I41" s="81" t="str">
        <f>IFERROR(VLOOKUP(G41,VLookup!$I$7:$J$17,2,FALSE),"")</f>
        <v/>
      </c>
      <c r="J41" s="109"/>
      <c r="K41" s="62"/>
      <c r="L41" s="108"/>
      <c r="M41" s="303"/>
      <c r="N41" s="304"/>
      <c r="O41" s="81" t="str">
        <f>IFERROR(VLOOKUP(M41,VLookup!$I$7:$J$17,2,FALSE),"")</f>
        <v/>
      </c>
      <c r="P41" s="109"/>
      <c r="Q41" s="1"/>
      <c r="R41" s="108"/>
      <c r="S41" s="303"/>
      <c r="T41" s="304"/>
      <c r="U41" s="81" t="str">
        <f>IFERROR(VLOOKUP(S41,VLookup!$I$22:$J$33,2,FALSE),"")</f>
        <v/>
      </c>
      <c r="V41" s="109"/>
    </row>
    <row r="42" spans="2:22" x14ac:dyDescent="0.25">
      <c r="B42" s="103"/>
      <c r="C42" s="13"/>
      <c r="D42" s="109"/>
      <c r="E42" s="1"/>
      <c r="F42" s="108"/>
      <c r="G42" s="303"/>
      <c r="H42" s="304"/>
      <c r="I42" s="81" t="str">
        <f>IFERROR(VLOOKUP(G42,VLookup!$I$7:$J$17,2,FALSE),"")</f>
        <v/>
      </c>
      <c r="J42" s="109"/>
      <c r="K42" s="62"/>
      <c r="L42" s="108"/>
      <c r="M42" s="303"/>
      <c r="N42" s="304"/>
      <c r="O42" s="81" t="str">
        <f>IFERROR(VLOOKUP(M42,VLookup!$I$7:$J$17,2,FALSE),"")</f>
        <v/>
      </c>
      <c r="P42" s="109"/>
      <c r="Q42" s="1"/>
      <c r="R42" s="108"/>
      <c r="S42" s="303"/>
      <c r="T42" s="304"/>
      <c r="U42" s="81" t="str">
        <f>IFERROR(VLOOKUP(S42,VLookup!$I$22:$J$33,2,FALSE),"")</f>
        <v/>
      </c>
      <c r="V42" s="109"/>
    </row>
    <row r="43" spans="2:22" x14ac:dyDescent="0.25">
      <c r="B43" s="103"/>
      <c r="C43" s="13"/>
      <c r="D43" s="109"/>
      <c r="E43" s="1"/>
      <c r="F43" s="108"/>
      <c r="G43" s="303"/>
      <c r="H43" s="304"/>
      <c r="I43" s="81" t="str">
        <f>IFERROR(VLOOKUP(G43,VLookup!$I$7:$J$17,2,FALSE),"")</f>
        <v/>
      </c>
      <c r="J43" s="109"/>
      <c r="K43" s="62"/>
      <c r="L43" s="108"/>
      <c r="M43" s="303"/>
      <c r="N43" s="304"/>
      <c r="O43" s="81" t="str">
        <f>IFERROR(VLOOKUP(M43,VLookup!$I$7:$J$17,2,FALSE),"")</f>
        <v/>
      </c>
      <c r="P43" s="109"/>
      <c r="Q43" s="1"/>
      <c r="R43" s="108"/>
      <c r="S43" s="303"/>
      <c r="T43" s="304"/>
      <c r="U43" s="81" t="str">
        <f>IFERROR(VLOOKUP(S43,VLookup!$I$22:$J$33,2,FALSE),"")</f>
        <v/>
      </c>
      <c r="V43" s="109"/>
    </row>
    <row r="44" spans="2:22" x14ac:dyDescent="0.25">
      <c r="B44" s="103"/>
      <c r="C44" s="13"/>
      <c r="D44" s="109"/>
      <c r="E44" s="1"/>
      <c r="F44" s="108"/>
      <c r="G44" s="303"/>
      <c r="H44" s="304"/>
      <c r="I44" s="81" t="str">
        <f>IFERROR(VLOOKUP(G44,VLookup!$I$7:$J$17,2,FALSE),"")</f>
        <v/>
      </c>
      <c r="J44" s="109"/>
      <c r="K44" s="62"/>
      <c r="L44" s="108"/>
      <c r="M44" s="303"/>
      <c r="N44" s="304"/>
      <c r="O44" s="81" t="str">
        <f>IFERROR(VLOOKUP(M44,VLookup!$I$7:$J$17,2,FALSE),"")</f>
        <v/>
      </c>
      <c r="P44" s="109"/>
      <c r="Q44" s="1"/>
      <c r="R44" s="108"/>
      <c r="S44" s="303"/>
      <c r="T44" s="304"/>
      <c r="U44" s="81" t="str">
        <f>IFERROR(VLOOKUP(S44,VLookup!$I$22:$J$33,2,FALSE),"")</f>
        <v/>
      </c>
      <c r="V44" s="109"/>
    </row>
    <row r="45" spans="2:22" x14ac:dyDescent="0.25">
      <c r="B45" s="103"/>
      <c r="C45" s="13"/>
      <c r="D45" s="109"/>
      <c r="E45" s="1"/>
      <c r="F45" s="108"/>
      <c r="G45" s="303"/>
      <c r="H45" s="304"/>
      <c r="I45" s="81" t="str">
        <f>IFERROR(VLOOKUP(G45,VLookup!$I$7:$J$17,2,FALSE),"")</f>
        <v/>
      </c>
      <c r="J45" s="109"/>
      <c r="K45" s="62"/>
      <c r="L45" s="108"/>
      <c r="M45" s="303"/>
      <c r="N45" s="304"/>
      <c r="O45" s="81" t="str">
        <f>IFERROR(VLOOKUP(M45,VLookup!$I$7:$J$17,2,FALSE),"")</f>
        <v/>
      </c>
      <c r="P45" s="109"/>
      <c r="Q45" s="1"/>
      <c r="R45" s="108"/>
      <c r="S45" s="303"/>
      <c r="T45" s="304"/>
      <c r="U45" s="81" t="str">
        <f>IFERROR(VLOOKUP(S45,VLookup!$I$22:$J$33,2,FALSE),"")</f>
        <v/>
      </c>
      <c r="V45" s="109"/>
    </row>
    <row r="46" spans="2:22" ht="16.2" customHeight="1" x14ac:dyDescent="0.25">
      <c r="B46" s="103"/>
      <c r="C46" s="13"/>
      <c r="D46" s="109"/>
      <c r="E46" s="1"/>
      <c r="F46" s="108"/>
      <c r="G46" s="303"/>
      <c r="H46" s="304"/>
      <c r="I46" s="81" t="str">
        <f>IFERROR(VLOOKUP(G46,VLookup!$I$7:$J$17,2,FALSE),"")</f>
        <v/>
      </c>
      <c r="J46" s="109"/>
      <c r="K46" s="62"/>
      <c r="L46" s="108"/>
      <c r="M46" s="303"/>
      <c r="N46" s="304"/>
      <c r="O46" s="81" t="str">
        <f>IFERROR(VLOOKUP(M46,VLookup!$I$7:$J$17,2,FALSE),"")</f>
        <v/>
      </c>
      <c r="P46" s="109"/>
      <c r="Q46" s="1"/>
      <c r="R46" s="108"/>
      <c r="S46" s="303"/>
      <c r="T46" s="304"/>
      <c r="U46" s="81" t="str">
        <f>IFERROR(VLOOKUP(S46,VLookup!$I$22:$J$33,2,FALSE),"")</f>
        <v/>
      </c>
      <c r="V46" s="109"/>
    </row>
    <row r="47" spans="2:22" ht="16.2" customHeight="1" x14ac:dyDescent="0.25">
      <c r="B47" s="103"/>
      <c r="C47" s="13"/>
      <c r="D47" s="109"/>
      <c r="E47" s="1"/>
      <c r="F47" s="108"/>
      <c r="G47" s="303"/>
      <c r="H47" s="304"/>
      <c r="I47" s="81" t="str">
        <f>IFERROR(VLOOKUP(G47,VLookup!$I$7:$J$17,2,FALSE),"")</f>
        <v/>
      </c>
      <c r="J47" s="109"/>
      <c r="K47" s="62"/>
      <c r="L47" s="108"/>
      <c r="M47" s="303"/>
      <c r="N47" s="304"/>
      <c r="O47" s="81" t="str">
        <f>IFERROR(VLOOKUP(M47,VLookup!$I$7:$J$17,2,FALSE),"")</f>
        <v/>
      </c>
      <c r="P47" s="109"/>
      <c r="Q47" s="1"/>
      <c r="R47" s="108"/>
      <c r="S47" s="303"/>
      <c r="T47" s="304"/>
      <c r="U47" s="81" t="str">
        <f>IFERROR(VLOOKUP(S47,VLookup!$I$22:$J$33,2,FALSE),"")</f>
        <v/>
      </c>
      <c r="V47" s="109"/>
    </row>
    <row r="48" spans="2:22" ht="16.2" customHeight="1" x14ac:dyDescent="0.25">
      <c r="B48" s="103"/>
      <c r="C48" s="13"/>
      <c r="D48" s="109"/>
      <c r="E48" s="1"/>
      <c r="F48" s="108"/>
      <c r="G48" s="303"/>
      <c r="H48" s="304"/>
      <c r="I48" s="81" t="str">
        <f>IFERROR(VLOOKUP(G48,VLookup!$I$7:$J$17,2,FALSE),"")</f>
        <v/>
      </c>
      <c r="J48" s="109"/>
      <c r="K48" s="62"/>
      <c r="L48" s="108"/>
      <c r="M48" s="303"/>
      <c r="N48" s="304"/>
      <c r="O48" s="81" t="str">
        <f>IFERROR(VLOOKUP(M48,VLookup!$I$7:$J$17,2,FALSE),"")</f>
        <v/>
      </c>
      <c r="P48" s="109"/>
      <c r="Q48" s="1"/>
      <c r="R48" s="108"/>
      <c r="S48" s="303"/>
      <c r="T48" s="304"/>
      <c r="U48" s="81" t="str">
        <f>IFERROR(VLOOKUP(S48,VLookup!$I$22:$J$33,2,FALSE),"")</f>
        <v/>
      </c>
      <c r="V48" s="109"/>
    </row>
    <row r="49" spans="2:22" ht="16.2" customHeight="1" x14ac:dyDescent="0.25">
      <c r="B49" s="103"/>
      <c r="C49" s="13"/>
      <c r="D49" s="109"/>
      <c r="E49" s="1"/>
      <c r="F49" s="108"/>
      <c r="G49" s="303"/>
      <c r="H49" s="304"/>
      <c r="I49" s="81" t="str">
        <f>IFERROR(VLOOKUP(G49,VLookup!$I$7:$J$17,2,FALSE),"")</f>
        <v/>
      </c>
      <c r="J49" s="109"/>
      <c r="K49" s="62"/>
      <c r="L49" s="108"/>
      <c r="M49" s="303"/>
      <c r="N49" s="304"/>
      <c r="O49" s="81" t="str">
        <f>IFERROR(VLOOKUP(M49,VLookup!$I$7:$J$17,2,FALSE),"")</f>
        <v/>
      </c>
      <c r="P49" s="109"/>
      <c r="Q49" s="1"/>
      <c r="R49" s="108"/>
      <c r="S49" s="303"/>
      <c r="T49" s="304"/>
      <c r="U49" s="81" t="str">
        <f>IFERROR(VLOOKUP(S49,VLookup!$I$22:$J$33,2,FALSE),"")</f>
        <v/>
      </c>
      <c r="V49" s="109"/>
    </row>
    <row r="50" spans="2:22" x14ac:dyDescent="0.25">
      <c r="B50" s="103"/>
      <c r="C50" s="13"/>
      <c r="D50" s="109"/>
      <c r="E50" s="1"/>
      <c r="F50" s="108"/>
      <c r="G50" s="303"/>
      <c r="H50" s="304"/>
      <c r="I50" s="81" t="str">
        <f>IFERROR(VLOOKUP(G50,VLookup!$I$7:$J$17,2,FALSE),"")</f>
        <v/>
      </c>
      <c r="J50" s="109"/>
      <c r="K50" s="62"/>
      <c r="L50" s="108"/>
      <c r="M50" s="303"/>
      <c r="N50" s="304"/>
      <c r="O50" s="81" t="str">
        <f>IFERROR(VLOOKUP(M50,VLookup!$I$7:$J$17,2,FALSE),"")</f>
        <v/>
      </c>
      <c r="P50" s="109"/>
      <c r="Q50" s="1"/>
      <c r="R50" s="108"/>
      <c r="S50" s="303"/>
      <c r="T50" s="304"/>
      <c r="U50" s="81" t="str">
        <f>IFERROR(VLOOKUP(S50,VLookup!$I$22:$J$33,2,FALSE),"")</f>
        <v/>
      </c>
      <c r="V50" s="109"/>
    </row>
    <row r="51" spans="2:22" x14ac:dyDescent="0.25">
      <c r="B51" s="103"/>
      <c r="C51" s="13"/>
      <c r="D51" s="109"/>
      <c r="E51" s="1"/>
      <c r="F51" s="110"/>
      <c r="G51" s="303"/>
      <c r="H51" s="304"/>
      <c r="I51" s="81" t="str">
        <f>IFERROR(VLOOKUP(G51,VLookup!$I$7:$J$17,2,FALSE),"")</f>
        <v/>
      </c>
      <c r="J51" s="109"/>
      <c r="K51" s="62"/>
      <c r="L51" s="108"/>
      <c r="M51" s="303"/>
      <c r="N51" s="304"/>
      <c r="O51" s="81" t="str">
        <f>IFERROR(VLOOKUP(M51,VLookup!$I$7:$J$17,2,FALSE),"")</f>
        <v/>
      </c>
      <c r="P51" s="109"/>
      <c r="Q51" s="1"/>
      <c r="R51" s="108"/>
      <c r="S51" s="303"/>
      <c r="T51" s="304"/>
      <c r="U51" s="81" t="str">
        <f>IFERROR(VLOOKUP(S51,VLookup!$I$22:$J$33,2,FALSE),"")</f>
        <v/>
      </c>
      <c r="V51" s="109"/>
    </row>
    <row r="52" spans="2:22" x14ac:dyDescent="0.25">
      <c r="B52" s="103"/>
      <c r="C52" s="13"/>
      <c r="D52" s="109"/>
      <c r="E52" s="1"/>
      <c r="F52" s="110"/>
      <c r="G52" s="303"/>
      <c r="H52" s="304"/>
      <c r="I52" s="81" t="str">
        <f>IFERROR(VLOOKUP(G52,VLookup!$I$7:$J$17,2,FALSE),"")</f>
        <v/>
      </c>
      <c r="J52" s="109"/>
      <c r="K52" s="62"/>
      <c r="L52" s="110"/>
      <c r="M52" s="303"/>
      <c r="N52" s="304"/>
      <c r="O52" s="81" t="str">
        <f>IFERROR(VLOOKUP(M52,VLookup!$I$7:$J$17,2,FALSE),"")</f>
        <v/>
      </c>
      <c r="P52" s="109"/>
      <c r="Q52" s="1"/>
      <c r="R52" s="110"/>
      <c r="S52" s="303"/>
      <c r="T52" s="304"/>
      <c r="U52" s="81" t="str">
        <f>IFERROR(VLOOKUP(S52,VLookup!$I$22:$J$33,2,FALSE),"")</f>
        <v/>
      </c>
      <c r="V52" s="109"/>
    </row>
    <row r="53" spans="2:22" x14ac:dyDescent="0.25">
      <c r="B53" s="103"/>
      <c r="C53" s="13"/>
      <c r="D53" s="109"/>
      <c r="E53" s="1"/>
      <c r="F53" s="110"/>
      <c r="G53" s="303"/>
      <c r="H53" s="304"/>
      <c r="I53" s="81" t="str">
        <f>IFERROR(VLOOKUP(G53,VLookup!$I$7:$J$17,2,FALSE),"")</f>
        <v/>
      </c>
      <c r="J53" s="109"/>
      <c r="K53" s="62"/>
      <c r="L53" s="110"/>
      <c r="M53" s="303"/>
      <c r="N53" s="304"/>
      <c r="O53" s="81" t="str">
        <f>IFERROR(VLOOKUP(M53,VLookup!$I$7:$J$17,2,FALSE),"")</f>
        <v/>
      </c>
      <c r="P53" s="109"/>
      <c r="Q53" s="1"/>
      <c r="R53" s="110"/>
      <c r="S53" s="303"/>
      <c r="T53" s="304"/>
      <c r="U53" s="81" t="str">
        <f>IFERROR(VLOOKUP(S53,VLookup!$I$22:$J$33,2,FALSE),"")</f>
        <v/>
      </c>
      <c r="V53" s="109"/>
    </row>
    <row r="54" spans="2:22" x14ac:dyDescent="0.25">
      <c r="B54" s="103"/>
      <c r="C54" s="13"/>
      <c r="D54" s="109"/>
      <c r="E54" s="1"/>
      <c r="F54" s="110"/>
      <c r="G54" s="303"/>
      <c r="H54" s="304"/>
      <c r="I54" s="81" t="str">
        <f>IFERROR(VLOOKUP(G54,VLookup!$I$7:$J$17,2,FALSE),"")</f>
        <v/>
      </c>
      <c r="J54" s="109"/>
      <c r="K54" s="62"/>
      <c r="L54" s="110"/>
      <c r="M54" s="303"/>
      <c r="N54" s="304"/>
      <c r="O54" s="81" t="str">
        <f>IFERROR(VLOOKUP(M54,VLookup!$I$7:$J$17,2,FALSE),"")</f>
        <v/>
      </c>
      <c r="P54" s="109"/>
      <c r="Q54" s="1"/>
      <c r="R54" s="110"/>
      <c r="S54" s="303"/>
      <c r="T54" s="304"/>
      <c r="U54" s="81" t="str">
        <f>IFERROR(VLOOKUP(S54,VLookup!$I$22:$J$33,2,FALSE),"")</f>
        <v/>
      </c>
      <c r="V54" s="109"/>
    </row>
    <row r="55" spans="2:22" ht="14.4" thickBot="1" x14ac:dyDescent="0.3">
      <c r="B55" s="103"/>
      <c r="C55" s="209"/>
      <c r="D55" s="218"/>
      <c r="E55" s="1"/>
      <c r="F55" s="110"/>
      <c r="G55" s="303"/>
      <c r="H55" s="304"/>
      <c r="I55" s="81" t="str">
        <f>IFERROR(VLOOKUP(G55,VLookup!$I$7:$J$17,2,FALSE),"")</f>
        <v/>
      </c>
      <c r="J55" s="109"/>
      <c r="K55" s="62"/>
      <c r="L55" s="110"/>
      <c r="M55" s="303"/>
      <c r="N55" s="304"/>
      <c r="O55" s="81" t="str">
        <f>IFERROR(VLOOKUP(M55,VLookup!$I$7:$J$17,2,FALSE),"")</f>
        <v/>
      </c>
      <c r="P55" s="109"/>
      <c r="Q55" s="1"/>
      <c r="R55" s="110"/>
      <c r="S55" s="303"/>
      <c r="T55" s="304"/>
      <c r="U55" s="81" t="str">
        <f>IFERROR(VLOOKUP(S55,VLookup!$I$22:$J$33,2,FALSE),"")</f>
        <v/>
      </c>
      <c r="V55" s="109"/>
    </row>
    <row r="56" spans="2:22" ht="14.4" thickBot="1" x14ac:dyDescent="0.3">
      <c r="B56" s="323"/>
      <c r="C56" s="210" t="s">
        <v>144</v>
      </c>
      <c r="D56" s="211">
        <f>SUM(D28:D55)</f>
        <v>0</v>
      </c>
      <c r="F56" s="110"/>
      <c r="G56" s="303"/>
      <c r="H56" s="304"/>
      <c r="I56" s="81" t="str">
        <f>IFERROR(VLOOKUP(G56,VLookup!$I$7:$J$17,2,FALSE),"")</f>
        <v/>
      </c>
      <c r="J56" s="109"/>
      <c r="L56" s="110"/>
      <c r="M56" s="303"/>
      <c r="N56" s="304"/>
      <c r="O56" s="81" t="str">
        <f>IFERROR(VLOOKUP(M56,VLookup!$I$7:$J$17,2,FALSE),"")</f>
        <v/>
      </c>
      <c r="P56" s="109"/>
      <c r="Q56" s="7"/>
      <c r="R56" s="110"/>
      <c r="S56" s="303"/>
      <c r="T56" s="304"/>
      <c r="U56" s="81" t="str">
        <f>IFERROR(VLOOKUP(S56,VLookup!$I$22:$J$33,2,FALSE),"")</f>
        <v/>
      </c>
      <c r="V56" s="109"/>
    </row>
    <row r="57" spans="2:22" x14ac:dyDescent="0.25">
      <c r="B57" s="225"/>
      <c r="C57" s="212" t="s">
        <v>95</v>
      </c>
      <c r="D57" s="104">
        <f>SUM(J57+P57+V57)</f>
        <v>0</v>
      </c>
      <c r="F57" s="333" t="str">
        <f>IF(D56=D57,"QA/QC Pass", "QA/QC Fail")</f>
        <v>QA/QC Pass</v>
      </c>
      <c r="G57" s="332"/>
      <c r="H57" s="332"/>
      <c r="I57" s="214" t="s">
        <v>3</v>
      </c>
      <c r="J57" s="196">
        <f>SUM(J28:J55)</f>
        <v>0</v>
      </c>
      <c r="K57" s="7"/>
      <c r="L57" s="225"/>
      <c r="M57" s="221"/>
      <c r="N57" s="221"/>
      <c r="O57" s="214" t="s">
        <v>3</v>
      </c>
      <c r="P57" s="196">
        <f>SUM(P28:P55)</f>
        <v>0</v>
      </c>
      <c r="Q57" s="20"/>
      <c r="R57" s="325"/>
      <c r="S57" s="326"/>
      <c r="T57" s="327"/>
      <c r="U57" s="88" t="s">
        <v>3</v>
      </c>
      <c r="V57" s="111">
        <f>SUM(V28:V55)</f>
        <v>0</v>
      </c>
    </row>
    <row r="58" spans="2:22" ht="14.4" thickBot="1" x14ac:dyDescent="0.3">
      <c r="B58" s="225"/>
      <c r="C58" s="212" t="s">
        <v>87</v>
      </c>
      <c r="D58" s="104">
        <f>V57</f>
        <v>0</v>
      </c>
      <c r="F58" s="334"/>
      <c r="G58" s="276"/>
      <c r="H58" s="276"/>
      <c r="I58" s="90" t="s">
        <v>90</v>
      </c>
      <c r="J58" s="114" t="e">
        <f>J57/D56</f>
        <v>#DIV/0!</v>
      </c>
      <c r="L58" s="324"/>
      <c r="M58" s="331"/>
      <c r="N58" s="331"/>
      <c r="O58" s="90" t="s">
        <v>45</v>
      </c>
      <c r="P58" s="114" t="e">
        <f>P57/D56</f>
        <v>#DIV/0!</v>
      </c>
      <c r="Q58" s="20"/>
      <c r="R58" s="328"/>
      <c r="S58" s="329"/>
      <c r="T58" s="330"/>
      <c r="U58" s="113" t="s">
        <v>45</v>
      </c>
      <c r="V58" s="114" t="e">
        <f>V57/D56</f>
        <v>#DIV/0!</v>
      </c>
    </row>
    <row r="59" spans="2:22" ht="14.4" thickBot="1" x14ac:dyDescent="0.3">
      <c r="B59" s="324"/>
      <c r="C59" s="93" t="s">
        <v>96</v>
      </c>
      <c r="D59" s="105">
        <f>D56-D58</f>
        <v>0</v>
      </c>
      <c r="G59" s="7"/>
      <c r="I59" s="22"/>
      <c r="J59" s="20"/>
      <c r="L59" s="56"/>
    </row>
    <row r="60" spans="2:22" ht="14.4" thickBot="1" x14ac:dyDescent="0.3">
      <c r="C60" s="99"/>
      <c r="D60" s="100"/>
      <c r="G60" s="7"/>
      <c r="N60" s="2" t="s">
        <v>83</v>
      </c>
      <c r="P60" s="2" t="s">
        <v>83</v>
      </c>
      <c r="Q60" s="68"/>
    </row>
    <row r="61" spans="2:22" ht="14.4" thickBot="1" x14ac:dyDescent="0.3">
      <c r="I61" s="310" t="s">
        <v>109</v>
      </c>
      <c r="J61" s="311"/>
      <c r="K61" s="311"/>
      <c r="L61" s="312"/>
      <c r="R61" s="56"/>
      <c r="S61" s="56"/>
      <c r="T61" s="56"/>
      <c r="U61" s="22"/>
      <c r="V61" s="20"/>
    </row>
    <row r="62" spans="2:22" x14ac:dyDescent="0.25">
      <c r="B62" s="181" t="s">
        <v>13</v>
      </c>
      <c r="C62" s="182" t="s">
        <v>2</v>
      </c>
      <c r="D62" s="183" t="s">
        <v>0</v>
      </c>
      <c r="I62" s="119" t="s">
        <v>32</v>
      </c>
      <c r="J62" s="83" t="s">
        <v>49</v>
      </c>
      <c r="K62" s="222" t="s">
        <v>1</v>
      </c>
      <c r="L62" s="224"/>
      <c r="T62" s="56"/>
    </row>
    <row r="63" spans="2:22" x14ac:dyDescent="0.25">
      <c r="B63" s="91">
        <v>1</v>
      </c>
      <c r="C63" s="18"/>
      <c r="D63" s="170"/>
      <c r="I63" s="91" t="s">
        <v>20</v>
      </c>
      <c r="J63" s="81" t="s">
        <v>50</v>
      </c>
      <c r="K63" s="337" t="s">
        <v>30</v>
      </c>
      <c r="L63" s="338"/>
      <c r="S63" s="69"/>
    </row>
    <row r="64" spans="2:22" x14ac:dyDescent="0.25">
      <c r="B64" s="91">
        <v>2</v>
      </c>
      <c r="C64" s="18"/>
      <c r="D64" s="170"/>
      <c r="I64" s="91" t="s">
        <v>24</v>
      </c>
      <c r="J64" s="81" t="s">
        <v>54</v>
      </c>
      <c r="K64" s="337" t="s">
        <v>9</v>
      </c>
      <c r="L64" s="338"/>
      <c r="R64" s="26"/>
      <c r="S64" s="7"/>
      <c r="T64" s="7"/>
    </row>
    <row r="65" spans="2:12" x14ac:dyDescent="0.25">
      <c r="B65" s="91">
        <v>3</v>
      </c>
      <c r="C65" s="18"/>
      <c r="D65" s="171"/>
      <c r="I65" s="91" t="s">
        <v>97</v>
      </c>
      <c r="J65" s="81" t="s">
        <v>98</v>
      </c>
      <c r="K65" s="337" t="s">
        <v>99</v>
      </c>
      <c r="L65" s="338"/>
    </row>
    <row r="66" spans="2:12" x14ac:dyDescent="0.25">
      <c r="B66" s="91">
        <v>4</v>
      </c>
      <c r="C66" s="18"/>
      <c r="D66" s="171"/>
      <c r="I66" s="91" t="s">
        <v>25</v>
      </c>
      <c r="J66" s="81" t="s">
        <v>55</v>
      </c>
      <c r="K66" s="337" t="s">
        <v>26</v>
      </c>
      <c r="L66" s="338"/>
    </row>
    <row r="67" spans="2:12" x14ac:dyDescent="0.25">
      <c r="B67" s="91">
        <v>5</v>
      </c>
      <c r="C67" s="18"/>
      <c r="D67" s="171"/>
      <c r="I67" s="91" t="s">
        <v>21</v>
      </c>
      <c r="J67" s="81" t="s">
        <v>51</v>
      </c>
      <c r="K67" s="337" t="s">
        <v>31</v>
      </c>
      <c r="L67" s="338"/>
    </row>
    <row r="68" spans="2:12" x14ac:dyDescent="0.25">
      <c r="B68" s="91">
        <v>6</v>
      </c>
      <c r="C68" s="18"/>
      <c r="D68" s="171"/>
      <c r="I68" s="91" t="s">
        <v>28</v>
      </c>
      <c r="J68" s="81" t="s">
        <v>57</v>
      </c>
      <c r="K68" s="337" t="s">
        <v>10</v>
      </c>
      <c r="L68" s="338"/>
    </row>
    <row r="69" spans="2:12" ht="14.4" thickBot="1" x14ac:dyDescent="0.3">
      <c r="B69" s="96" t="s">
        <v>63</v>
      </c>
      <c r="C69" s="94">
        <f>SUM(C63:C68)</f>
        <v>0</v>
      </c>
      <c r="D69" s="95"/>
      <c r="I69" s="91" t="s">
        <v>29</v>
      </c>
      <c r="J69" s="81" t="s">
        <v>58</v>
      </c>
      <c r="K69" s="337" t="s">
        <v>11</v>
      </c>
      <c r="L69" s="338"/>
    </row>
    <row r="70" spans="2:12" x14ac:dyDescent="0.25">
      <c r="I70" s="91" t="s">
        <v>27</v>
      </c>
      <c r="J70" s="81" t="s">
        <v>56</v>
      </c>
      <c r="K70" s="337" t="s">
        <v>39</v>
      </c>
      <c r="L70" s="338"/>
    </row>
    <row r="71" spans="2:12" x14ac:dyDescent="0.25">
      <c r="I71" s="91" t="s">
        <v>22</v>
      </c>
      <c r="J71" s="81" t="s">
        <v>52</v>
      </c>
      <c r="K71" s="337" t="s">
        <v>15</v>
      </c>
      <c r="L71" s="338"/>
    </row>
    <row r="72" spans="2:12" ht="14.4" thickBot="1" x14ac:dyDescent="0.3">
      <c r="I72" s="91" t="s">
        <v>100</v>
      </c>
      <c r="J72" s="81" t="s">
        <v>101</v>
      </c>
      <c r="K72" s="337" t="s">
        <v>93</v>
      </c>
      <c r="L72" s="338"/>
    </row>
    <row r="73" spans="2:12" ht="14.4" thickBot="1" x14ac:dyDescent="0.3">
      <c r="B73" s="181" t="s">
        <v>13</v>
      </c>
      <c r="C73" s="182" t="s">
        <v>44</v>
      </c>
      <c r="D73" s="183" t="s">
        <v>0</v>
      </c>
      <c r="I73" s="97" t="s">
        <v>23</v>
      </c>
      <c r="J73" s="120" t="s">
        <v>53</v>
      </c>
      <c r="K73" s="339" t="s">
        <v>16</v>
      </c>
      <c r="L73" s="340"/>
    </row>
    <row r="74" spans="2:12" x14ac:dyDescent="0.25">
      <c r="B74" s="91">
        <v>1</v>
      </c>
      <c r="C74" s="18"/>
      <c r="D74" s="174"/>
    </row>
    <row r="75" spans="2:12" x14ac:dyDescent="0.25">
      <c r="B75" s="91">
        <v>2</v>
      </c>
      <c r="C75" s="18"/>
      <c r="D75" s="174"/>
    </row>
    <row r="76" spans="2:12" x14ac:dyDescent="0.25">
      <c r="B76" s="91">
        <v>3</v>
      </c>
      <c r="C76" s="18"/>
      <c r="D76" s="171"/>
    </row>
    <row r="77" spans="2:12" ht="14.4" thickBot="1" x14ac:dyDescent="0.3">
      <c r="B77" s="96" t="s">
        <v>63</v>
      </c>
      <c r="C77" s="94">
        <f>SUM(C74:C76)</f>
        <v>0</v>
      </c>
      <c r="D77" s="98"/>
    </row>
    <row r="80" spans="2:12" ht="14.4" thickBot="1" x14ac:dyDescent="0.3"/>
    <row r="81" spans="3:6" x14ac:dyDescent="0.25">
      <c r="C81" s="341" t="s">
        <v>64</v>
      </c>
      <c r="D81" s="342"/>
      <c r="E81" s="342"/>
      <c r="F81" s="343"/>
    </row>
    <row r="82" spans="3:6" x14ac:dyDescent="0.25">
      <c r="C82" s="344" t="s">
        <v>67</v>
      </c>
      <c r="D82" s="345"/>
      <c r="E82" s="345"/>
      <c r="F82" s="148">
        <f>D56-D58</f>
        <v>0</v>
      </c>
    </row>
    <row r="83" spans="3:6" x14ac:dyDescent="0.25">
      <c r="C83" s="344" t="s">
        <v>66</v>
      </c>
      <c r="D83" s="345"/>
      <c r="E83" s="345"/>
      <c r="F83" s="149">
        <f>IF(F82&gt;=D5,D5,F82)</f>
        <v>0</v>
      </c>
    </row>
    <row r="84" spans="3:6" x14ac:dyDescent="0.25">
      <c r="C84" s="344" t="s">
        <v>65</v>
      </c>
      <c r="D84" s="345"/>
      <c r="E84" s="345"/>
      <c r="F84" s="149">
        <f>IF(F82&gt;=D5,D5,F82)</f>
        <v>0</v>
      </c>
    </row>
    <row r="85" spans="3:6" x14ac:dyDescent="0.25">
      <c r="C85" s="344" t="s">
        <v>47</v>
      </c>
      <c r="D85" s="345"/>
      <c r="E85" s="345"/>
      <c r="F85" s="165"/>
    </row>
    <row r="86" spans="3:6" ht="14.4" thickBot="1" x14ac:dyDescent="0.3">
      <c r="C86" s="90" t="s">
        <v>83</v>
      </c>
      <c r="D86" s="346" t="s">
        <v>46</v>
      </c>
      <c r="E86" s="347"/>
      <c r="F86" s="76">
        <f>F85</f>
        <v>0</v>
      </c>
    </row>
    <row r="87" spans="3:6" x14ac:dyDescent="0.25">
      <c r="F87" s="23"/>
    </row>
    <row r="88" spans="3:6" x14ac:dyDescent="0.25">
      <c r="F88" s="23"/>
    </row>
    <row r="89" spans="3:6" x14ac:dyDescent="0.25">
      <c r="F89" s="23"/>
    </row>
    <row r="90" spans="3:6" x14ac:dyDescent="0.25">
      <c r="F90" s="23"/>
    </row>
    <row r="91" spans="3:6" x14ac:dyDescent="0.25">
      <c r="F91" s="23"/>
    </row>
    <row r="92" spans="3:6" x14ac:dyDescent="0.25">
      <c r="F92" s="23"/>
    </row>
    <row r="93" spans="3:6" x14ac:dyDescent="0.25">
      <c r="F93" s="23"/>
    </row>
    <row r="94" spans="3:6" x14ac:dyDescent="0.25">
      <c r="F94" s="23"/>
    </row>
    <row r="95" spans="3:6" x14ac:dyDescent="0.25">
      <c r="F95" s="23"/>
    </row>
    <row r="96" spans="3:6" x14ac:dyDescent="0.25">
      <c r="F96" s="23"/>
    </row>
    <row r="97" spans="6:6" x14ac:dyDescent="0.25">
      <c r="F97" s="23"/>
    </row>
    <row r="98" spans="6:6" x14ac:dyDescent="0.25">
      <c r="F98" s="23"/>
    </row>
    <row r="99" spans="6:6" x14ac:dyDescent="0.25">
      <c r="F99" s="23"/>
    </row>
    <row r="100" spans="6:6" x14ac:dyDescent="0.25">
      <c r="F100" s="23"/>
    </row>
    <row r="101" spans="6:6" x14ac:dyDescent="0.25">
      <c r="F101" s="23"/>
    </row>
    <row r="102" spans="6:6" x14ac:dyDescent="0.25">
      <c r="F102" s="23"/>
    </row>
    <row r="103" spans="6:6" x14ac:dyDescent="0.25">
      <c r="F103" s="23"/>
    </row>
  </sheetData>
  <sheetProtection algorithmName="SHA-512" hashValue="k2bIRkG4S9vmOPQ7aeVIKgPPZ/TJxnbE2woOwv31yoZMd+ezASiGEpYz1g309ErR5r47dtZOWwzBjKi0CFjQqw==" saltValue="OMyKGmTd8D1cG0e/Sx6n0A==" spinCount="100000" sheet="1" formatCells="0" formatColumns="0" formatRows="0" insertRows="0" deleteRows="0" sort="0"/>
  <mergeCells count="141">
    <mergeCell ref="M48:N48"/>
    <mergeCell ref="M49:N49"/>
    <mergeCell ref="S40:T40"/>
    <mergeCell ref="S41:T41"/>
    <mergeCell ref="S42:T42"/>
    <mergeCell ref="S43:T43"/>
    <mergeCell ref="S44:T44"/>
    <mergeCell ref="S47:T47"/>
    <mergeCell ref="S48:T48"/>
    <mergeCell ref="S49:T49"/>
    <mergeCell ref="M40:N40"/>
    <mergeCell ref="M41:N41"/>
    <mergeCell ref="M42:N42"/>
    <mergeCell ref="M43:N43"/>
    <mergeCell ref="M44:N44"/>
    <mergeCell ref="M47:N47"/>
    <mergeCell ref="M45:N45"/>
    <mergeCell ref="S45:T45"/>
    <mergeCell ref="M46:N46"/>
    <mergeCell ref="S46:T46"/>
    <mergeCell ref="G40:H40"/>
    <mergeCell ref="G41:H41"/>
    <mergeCell ref="G42:H42"/>
    <mergeCell ref="G43:H43"/>
    <mergeCell ref="G44:H44"/>
    <mergeCell ref="G47:H47"/>
    <mergeCell ref="G48:H48"/>
    <mergeCell ref="G49:H49"/>
    <mergeCell ref="G52:H52"/>
    <mergeCell ref="G45:H45"/>
    <mergeCell ref="G46:H46"/>
    <mergeCell ref="K73:L73"/>
    <mergeCell ref="C81:F81"/>
    <mergeCell ref="C82:E82"/>
    <mergeCell ref="C84:E84"/>
    <mergeCell ref="D86:E86"/>
    <mergeCell ref="K67:L67"/>
    <mergeCell ref="K68:L68"/>
    <mergeCell ref="K69:L69"/>
    <mergeCell ref="K70:L70"/>
    <mergeCell ref="K71:L71"/>
    <mergeCell ref="K72:L72"/>
    <mergeCell ref="C83:E83"/>
    <mergeCell ref="C85:E85"/>
    <mergeCell ref="I61:L61"/>
    <mergeCell ref="K62:L62"/>
    <mergeCell ref="K63:L63"/>
    <mergeCell ref="K64:L64"/>
    <mergeCell ref="K65:L65"/>
    <mergeCell ref="K66:L66"/>
    <mergeCell ref="G54:H54"/>
    <mergeCell ref="M54:N54"/>
    <mergeCell ref="S54:T54"/>
    <mergeCell ref="G55:H55"/>
    <mergeCell ref="M55:N55"/>
    <mergeCell ref="S55:T55"/>
    <mergeCell ref="M52:N52"/>
    <mergeCell ref="S52:T52"/>
    <mergeCell ref="G53:H53"/>
    <mergeCell ref="M53:N53"/>
    <mergeCell ref="S53:T53"/>
    <mergeCell ref="G50:H50"/>
    <mergeCell ref="M50:N50"/>
    <mergeCell ref="S50:T50"/>
    <mergeCell ref="G51:H51"/>
    <mergeCell ref="M51:N51"/>
    <mergeCell ref="S51:T51"/>
    <mergeCell ref="G38:H38"/>
    <mergeCell ref="M38:N38"/>
    <mergeCell ref="S38:T38"/>
    <mergeCell ref="G39:H39"/>
    <mergeCell ref="M39:N39"/>
    <mergeCell ref="S39:T39"/>
    <mergeCell ref="G36:H36"/>
    <mergeCell ref="M36:N36"/>
    <mergeCell ref="S36:T36"/>
    <mergeCell ref="G37:H37"/>
    <mergeCell ref="M37:N37"/>
    <mergeCell ref="S37:T37"/>
    <mergeCell ref="S28:T28"/>
    <mergeCell ref="G29:H29"/>
    <mergeCell ref="M29:N29"/>
    <mergeCell ref="S29:T29"/>
    <mergeCell ref="G34:H34"/>
    <mergeCell ref="M34:N34"/>
    <mergeCell ref="S34:T34"/>
    <mergeCell ref="G35:H35"/>
    <mergeCell ref="M35:N35"/>
    <mergeCell ref="S35:T35"/>
    <mergeCell ref="G32:H32"/>
    <mergeCell ref="M32:N32"/>
    <mergeCell ref="S32:T32"/>
    <mergeCell ref="G33:H33"/>
    <mergeCell ref="M33:N33"/>
    <mergeCell ref="S33:T33"/>
    <mergeCell ref="T12:AL12"/>
    <mergeCell ref="T13:AL13"/>
    <mergeCell ref="T4:AL4"/>
    <mergeCell ref="C1:AL1"/>
    <mergeCell ref="T19:AL19"/>
    <mergeCell ref="S14:AL14"/>
    <mergeCell ref="S15:S17"/>
    <mergeCell ref="T16:AG16"/>
    <mergeCell ref="T17:AG17"/>
    <mergeCell ref="A1:B2"/>
    <mergeCell ref="D2:I2"/>
    <mergeCell ref="O2:P2"/>
    <mergeCell ref="T2:AL2"/>
    <mergeCell ref="T3:AL3"/>
    <mergeCell ref="B9:B11"/>
    <mergeCell ref="T5:AL5"/>
    <mergeCell ref="T6:AL6"/>
    <mergeCell ref="T7:AL7"/>
    <mergeCell ref="T8:AL8"/>
    <mergeCell ref="T9:AL9"/>
    <mergeCell ref="T10:AL10"/>
    <mergeCell ref="T11:AL11"/>
    <mergeCell ref="B13:B17"/>
    <mergeCell ref="B19:B23"/>
    <mergeCell ref="B26:D26"/>
    <mergeCell ref="F26:J26"/>
    <mergeCell ref="B56:B59"/>
    <mergeCell ref="S56:T56"/>
    <mergeCell ref="R57:T58"/>
    <mergeCell ref="L57:N58"/>
    <mergeCell ref="M56:N56"/>
    <mergeCell ref="G56:H56"/>
    <mergeCell ref="G57:H58"/>
    <mergeCell ref="F57:F58"/>
    <mergeCell ref="L26:P26"/>
    <mergeCell ref="R26:V26"/>
    <mergeCell ref="G30:H30"/>
    <mergeCell ref="M30:N30"/>
    <mergeCell ref="S30:T30"/>
    <mergeCell ref="G31:H31"/>
    <mergeCell ref="M31:N31"/>
    <mergeCell ref="S31:T31"/>
    <mergeCell ref="G27:H27"/>
    <mergeCell ref="M27:N27"/>
    <mergeCell ref="G28:H28"/>
    <mergeCell ref="M28:N28"/>
  </mergeCells>
  <conditionalFormatting sqref="F57">
    <cfRule type="containsText" dxfId="3" priority="5" operator="containsText" text="QA/QC Fail">
      <formula>NOT(ISERROR(SEARCH("QA/QC Fail",F57)))</formula>
    </cfRule>
    <cfRule type="containsText" dxfId="2" priority="6" operator="containsText" text="QA/QC Pass">
      <formula>NOT(ISERROR(SEARCH("QA/QC Pass",F57)))</formula>
    </cfRule>
  </conditionalFormatting>
  <conditionalFormatting sqref="S19">
    <cfRule type="containsText" dxfId="1" priority="1" operator="containsText" text="QA/QC Fail">
      <formula>NOT(ISERROR(SEARCH("QA/QC Fail",S19)))</formula>
    </cfRule>
    <cfRule type="containsText" dxfId="0" priority="2" operator="containsText" text="QA/QC Pass">
      <formula>NOT(ISERROR(SEARCH("QA/QC Pass",S19)))</formula>
    </cfRule>
  </conditionalFormatting>
  <printOptions gridLines="1"/>
  <pageMargins left="0.7" right="0.7" top="0.75" bottom="0.75" header="0.3" footer="0.3"/>
  <pageSetup scale="19" orientation="landscape" horizontalDpi="1200" verticalDpi="1200" r:id="rId1"/>
  <headerFooter>
    <oddHeader>&amp;LWater Resources Development Grant Program&amp;CReimbursement Tracking Summary - NRCS EQIP Stream Restoration</oddHeader>
    <oddFooter>&amp;LRevised: 6/18/24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93096BBC-F16F-47B9-B1F8-D7B9432532B9}">
          <x14:formula1>
            <xm:f>VLookup!$I$6:$I$17</xm:f>
          </x14:formula1>
          <xm:sqref>M28:M56 G28:H56 S28:S56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6A6C7-E40B-424E-8FCC-20C20B1F4BE3}">
  <dimension ref="A1:J33"/>
  <sheetViews>
    <sheetView workbookViewId="0">
      <selection activeCell="I7" sqref="I7:J17"/>
    </sheetView>
  </sheetViews>
  <sheetFormatPr defaultRowHeight="13.8" x14ac:dyDescent="0.25"/>
  <cols>
    <col min="3" max="3" width="17.26953125" customWidth="1"/>
    <col min="9" max="9" width="18.26953125" customWidth="1"/>
    <col min="10" max="10" width="23.08984375" customWidth="1"/>
  </cols>
  <sheetData>
    <row r="1" spans="1:10" x14ac:dyDescent="0.25">
      <c r="A1" s="2"/>
      <c r="B1" s="2"/>
      <c r="C1" s="2"/>
      <c r="D1" s="2"/>
      <c r="E1" s="2"/>
    </row>
    <row r="2" spans="1:10" x14ac:dyDescent="0.25">
      <c r="A2" s="2"/>
      <c r="B2" s="348" t="s">
        <v>41</v>
      </c>
      <c r="C2" s="349"/>
      <c r="D2" s="349"/>
      <c r="E2" s="350"/>
    </row>
    <row r="3" spans="1:10" x14ac:dyDescent="0.25">
      <c r="A3" s="47"/>
      <c r="B3" s="59" t="s">
        <v>0</v>
      </c>
      <c r="C3" s="80" t="s">
        <v>8</v>
      </c>
      <c r="D3" s="59" t="s">
        <v>32</v>
      </c>
      <c r="E3" s="59" t="s">
        <v>2</v>
      </c>
    </row>
    <row r="4" spans="1:10" x14ac:dyDescent="0.25">
      <c r="A4" s="1"/>
      <c r="B4" s="79"/>
      <c r="C4" s="78" t="s">
        <v>26</v>
      </c>
      <c r="D4" s="78" t="str">
        <f>VLOOKUP(C4,I6:J17,2,FALSE)</f>
        <v>CO</v>
      </c>
      <c r="E4" s="14"/>
      <c r="I4" s="351" t="s">
        <v>102</v>
      </c>
      <c r="J4" s="351"/>
    </row>
    <row r="5" spans="1:10" x14ac:dyDescent="0.25">
      <c r="A5" s="1"/>
      <c r="B5" s="79"/>
      <c r="C5" s="82"/>
      <c r="D5" s="78"/>
      <c r="E5" s="14"/>
      <c r="I5" s="77" t="s">
        <v>1</v>
      </c>
      <c r="J5" s="77" t="s">
        <v>32</v>
      </c>
    </row>
    <row r="6" spans="1:10" x14ac:dyDescent="0.25">
      <c r="A6" s="1"/>
      <c r="B6" s="79"/>
      <c r="C6" s="82"/>
      <c r="D6" s="78"/>
      <c r="E6" s="14"/>
      <c r="I6" s="77"/>
      <c r="J6" s="77"/>
    </row>
    <row r="7" spans="1:10" x14ac:dyDescent="0.25">
      <c r="A7" s="1"/>
      <c r="B7" s="79"/>
      <c r="C7" s="82" t="s">
        <v>31</v>
      </c>
      <c r="D7" s="78" t="str">
        <f>VLOOKUP(C7,$I$7:$J$17,2,FALSE)</f>
        <v>D</v>
      </c>
      <c r="E7" s="14"/>
      <c r="I7" t="s">
        <v>30</v>
      </c>
      <c r="J7" s="77" t="s">
        <v>20</v>
      </c>
    </row>
    <row r="8" spans="1:10" x14ac:dyDescent="0.25">
      <c r="A8" s="1"/>
      <c r="B8" s="79"/>
      <c r="C8" s="82"/>
      <c r="D8" s="78"/>
      <c r="E8" s="14"/>
      <c r="I8" t="s">
        <v>9</v>
      </c>
      <c r="J8" s="77" t="s">
        <v>24</v>
      </c>
    </row>
    <row r="9" spans="1:10" x14ac:dyDescent="0.25">
      <c r="A9" s="1"/>
      <c r="B9" s="79"/>
      <c r="C9" s="82"/>
      <c r="D9" s="78"/>
      <c r="E9" s="14"/>
      <c r="I9" t="s">
        <v>99</v>
      </c>
      <c r="J9" s="77" t="s">
        <v>97</v>
      </c>
    </row>
    <row r="10" spans="1:10" x14ac:dyDescent="0.25">
      <c r="A10" s="1"/>
      <c r="B10" s="79"/>
      <c r="C10" s="82"/>
      <c r="D10" s="78"/>
      <c r="E10" s="14"/>
      <c r="I10" t="s">
        <v>26</v>
      </c>
      <c r="J10" s="77" t="s">
        <v>25</v>
      </c>
    </row>
    <row r="11" spans="1:10" x14ac:dyDescent="0.25">
      <c r="A11" s="1"/>
      <c r="B11" s="79"/>
      <c r="C11" s="82"/>
      <c r="D11" s="78"/>
      <c r="E11" s="14"/>
      <c r="I11" t="s">
        <v>31</v>
      </c>
      <c r="J11" s="77" t="s">
        <v>21</v>
      </c>
    </row>
    <row r="12" spans="1:10" x14ac:dyDescent="0.25">
      <c r="A12" s="1"/>
      <c r="B12" s="79"/>
      <c r="C12" s="82"/>
      <c r="D12" s="78"/>
      <c r="E12" s="14"/>
      <c r="I12" t="s">
        <v>10</v>
      </c>
      <c r="J12" s="77" t="s">
        <v>28</v>
      </c>
    </row>
    <row r="13" spans="1:10" x14ac:dyDescent="0.25">
      <c r="A13" s="1"/>
      <c r="B13" s="79"/>
      <c r="C13" s="82"/>
      <c r="D13" s="78"/>
      <c r="E13" s="14"/>
      <c r="I13" t="s">
        <v>11</v>
      </c>
      <c r="J13" s="77" t="s">
        <v>29</v>
      </c>
    </row>
    <row r="14" spans="1:10" x14ac:dyDescent="0.25">
      <c r="A14" s="1"/>
      <c r="B14" s="79"/>
      <c r="C14" s="82"/>
      <c r="D14" s="78"/>
      <c r="E14" s="14"/>
      <c r="I14" t="s">
        <v>39</v>
      </c>
      <c r="J14" s="77" t="s">
        <v>27</v>
      </c>
    </row>
    <row r="15" spans="1:10" x14ac:dyDescent="0.25">
      <c r="A15" s="1"/>
      <c r="B15" s="79"/>
      <c r="C15" s="82"/>
      <c r="D15" s="78"/>
      <c r="E15" s="14"/>
      <c r="I15" t="s">
        <v>15</v>
      </c>
      <c r="J15" s="77" t="s">
        <v>22</v>
      </c>
    </row>
    <row r="16" spans="1:10" x14ac:dyDescent="0.25">
      <c r="A16" s="1"/>
      <c r="B16" s="79"/>
      <c r="C16" s="82"/>
      <c r="D16" s="78"/>
      <c r="E16" s="14"/>
      <c r="I16" t="s">
        <v>93</v>
      </c>
      <c r="J16" s="77" t="s">
        <v>100</v>
      </c>
    </row>
    <row r="17" spans="1:10" x14ac:dyDescent="0.25">
      <c r="A17" s="1"/>
      <c r="B17" s="79"/>
      <c r="C17" s="82"/>
      <c r="D17" s="78"/>
      <c r="E17" s="14"/>
      <c r="I17" t="s">
        <v>16</v>
      </c>
      <c r="J17" s="77" t="s">
        <v>23</v>
      </c>
    </row>
    <row r="18" spans="1:10" x14ac:dyDescent="0.25">
      <c r="A18" s="1"/>
      <c r="B18" s="79"/>
      <c r="C18" s="82"/>
      <c r="D18" s="78"/>
      <c r="E18" s="14"/>
    </row>
    <row r="19" spans="1:10" x14ac:dyDescent="0.25">
      <c r="A19" s="1"/>
      <c r="B19" s="79"/>
      <c r="C19" s="82"/>
      <c r="D19" s="78"/>
      <c r="E19" s="14"/>
    </row>
    <row r="20" spans="1:10" x14ac:dyDescent="0.25">
      <c r="A20" s="1"/>
      <c r="B20" s="79"/>
      <c r="C20" s="82"/>
      <c r="D20" s="78"/>
      <c r="E20" s="14"/>
      <c r="I20" s="351" t="s">
        <v>103</v>
      </c>
      <c r="J20" s="351"/>
    </row>
    <row r="21" spans="1:10" x14ac:dyDescent="0.25">
      <c r="A21" s="1"/>
      <c r="B21" s="79"/>
      <c r="C21" s="82"/>
      <c r="D21" s="78"/>
      <c r="E21" s="14"/>
      <c r="I21" s="77" t="s">
        <v>1</v>
      </c>
      <c r="J21" s="77" t="s">
        <v>32</v>
      </c>
    </row>
    <row r="22" spans="1:10" x14ac:dyDescent="0.25">
      <c r="A22" s="1"/>
      <c r="B22" s="79"/>
      <c r="C22" s="82"/>
      <c r="D22" s="78"/>
      <c r="E22" s="14"/>
      <c r="I22" s="77"/>
      <c r="J22" s="77"/>
    </row>
    <row r="23" spans="1:10" x14ac:dyDescent="0.25">
      <c r="A23" s="1"/>
      <c r="B23" s="79"/>
      <c r="C23" s="82"/>
      <c r="D23" s="78"/>
      <c r="E23" s="14"/>
      <c r="I23" t="s">
        <v>30</v>
      </c>
      <c r="J23" s="77" t="s">
        <v>50</v>
      </c>
    </row>
    <row r="24" spans="1:10" x14ac:dyDescent="0.25">
      <c r="A24" s="1"/>
      <c r="B24" s="79"/>
      <c r="C24" s="82"/>
      <c r="D24" s="78"/>
      <c r="E24" s="14"/>
      <c r="I24" t="s">
        <v>9</v>
      </c>
      <c r="J24" s="77" t="s">
        <v>54</v>
      </c>
    </row>
    <row r="25" spans="1:10" x14ac:dyDescent="0.25">
      <c r="A25" s="1"/>
      <c r="B25" s="79"/>
      <c r="C25" s="82"/>
      <c r="D25" s="78"/>
      <c r="E25" s="14"/>
      <c r="I25" t="s">
        <v>99</v>
      </c>
      <c r="J25" s="77" t="s">
        <v>98</v>
      </c>
    </row>
    <row r="26" spans="1:10" x14ac:dyDescent="0.25">
      <c r="A26" s="1"/>
      <c r="B26" s="79"/>
      <c r="C26" s="82"/>
      <c r="D26" s="78"/>
      <c r="E26" s="14"/>
      <c r="I26" t="s">
        <v>26</v>
      </c>
      <c r="J26" s="77" t="s">
        <v>55</v>
      </c>
    </row>
    <row r="27" spans="1:10" x14ac:dyDescent="0.25">
      <c r="A27" s="1"/>
      <c r="B27" s="16"/>
      <c r="C27" s="78"/>
      <c r="D27" s="78"/>
      <c r="E27" s="14"/>
      <c r="I27" t="s">
        <v>31</v>
      </c>
      <c r="J27" s="77" t="s">
        <v>51</v>
      </c>
    </row>
    <row r="28" spans="1:10" x14ac:dyDescent="0.25">
      <c r="A28" s="1"/>
      <c r="B28" s="16"/>
      <c r="C28" s="78"/>
      <c r="D28" s="78"/>
      <c r="E28" s="14"/>
      <c r="I28" t="s">
        <v>10</v>
      </c>
      <c r="J28" s="77" t="s">
        <v>57</v>
      </c>
    </row>
    <row r="29" spans="1:10" x14ac:dyDescent="0.25">
      <c r="A29" s="1"/>
      <c r="B29" s="16"/>
      <c r="C29" s="78"/>
      <c r="D29" s="78"/>
      <c r="E29" s="14"/>
      <c r="I29" t="s">
        <v>11</v>
      </c>
      <c r="J29" s="77" t="s">
        <v>58</v>
      </c>
    </row>
    <row r="30" spans="1:10" x14ac:dyDescent="0.25">
      <c r="A30" s="1"/>
      <c r="B30" s="72"/>
      <c r="C30" s="81"/>
      <c r="D30" s="81"/>
      <c r="E30" s="71"/>
      <c r="I30" t="s">
        <v>39</v>
      </c>
      <c r="J30" s="77" t="s">
        <v>56</v>
      </c>
    </row>
    <row r="31" spans="1:10" x14ac:dyDescent="0.25">
      <c r="A31" s="1"/>
      <c r="B31" s="72"/>
      <c r="C31" s="81"/>
      <c r="D31" s="81"/>
      <c r="E31" s="71"/>
      <c r="I31" t="s">
        <v>15</v>
      </c>
      <c r="J31" s="77" t="s">
        <v>52</v>
      </c>
    </row>
    <row r="32" spans="1:10" x14ac:dyDescent="0.25">
      <c r="I32" t="s">
        <v>93</v>
      </c>
      <c r="J32" s="77" t="s">
        <v>101</v>
      </c>
    </row>
    <row r="33" spans="9:10" x14ac:dyDescent="0.25">
      <c r="I33" t="s">
        <v>16</v>
      </c>
      <c r="J33" s="77" t="s">
        <v>53</v>
      </c>
    </row>
  </sheetData>
  <mergeCells count="3">
    <mergeCell ref="B2:E2"/>
    <mergeCell ref="I4:J4"/>
    <mergeCell ref="I20:J2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D6F79451-731D-451E-A228-5085A1D4FD1E}">
          <x14:formula1>
            <xm:f>'Pull Downs'!$B$3:$B$13</xm:f>
          </x14:formula1>
          <xm:sqref>C4:C31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674B-019D-4B79-BF5C-43ECC2AF7C23}">
  <sheetPr>
    <pageSetUpPr fitToPage="1"/>
  </sheetPr>
  <dimension ref="A1:D6"/>
  <sheetViews>
    <sheetView zoomScaleNormal="100" workbookViewId="0">
      <selection activeCell="A7" sqref="A7"/>
    </sheetView>
  </sheetViews>
  <sheetFormatPr defaultRowHeight="13.8" x14ac:dyDescent="0.25"/>
  <cols>
    <col min="1" max="1" width="73.90625" customWidth="1"/>
    <col min="2" max="2" width="25.7265625" style="77" customWidth="1"/>
    <col min="3" max="3" width="11" style="77" customWidth="1"/>
    <col min="4" max="4" width="98.453125" customWidth="1"/>
  </cols>
  <sheetData>
    <row r="1" spans="1:4" x14ac:dyDescent="0.25">
      <c r="A1" s="87" t="s">
        <v>142</v>
      </c>
      <c r="B1" s="87" t="s">
        <v>146</v>
      </c>
      <c r="C1" s="87" t="s">
        <v>143</v>
      </c>
      <c r="D1" s="87" t="s">
        <v>145</v>
      </c>
    </row>
    <row r="2" spans="1:4" x14ac:dyDescent="0.25">
      <c r="A2" t="s">
        <v>157</v>
      </c>
      <c r="B2" s="77" t="s">
        <v>149</v>
      </c>
      <c r="C2" s="77" t="s">
        <v>147</v>
      </c>
      <c r="D2" s="352" t="s">
        <v>153</v>
      </c>
    </row>
    <row r="3" spans="1:4" x14ac:dyDescent="0.25">
      <c r="A3" t="s">
        <v>148</v>
      </c>
      <c r="B3" s="77" t="s">
        <v>149</v>
      </c>
      <c r="C3" s="77" t="s">
        <v>150</v>
      </c>
      <c r="D3" s="353"/>
    </row>
    <row r="4" spans="1:4" x14ac:dyDescent="0.25">
      <c r="A4" t="s">
        <v>151</v>
      </c>
      <c r="B4" s="77" t="s">
        <v>149</v>
      </c>
      <c r="C4" s="77" t="s">
        <v>152</v>
      </c>
      <c r="D4" s="354"/>
    </row>
    <row r="5" spans="1:4" x14ac:dyDescent="0.25">
      <c r="A5" t="s">
        <v>155</v>
      </c>
      <c r="B5" s="77" t="s">
        <v>149</v>
      </c>
      <c r="C5" s="77" t="s">
        <v>154</v>
      </c>
      <c r="D5" t="s">
        <v>156</v>
      </c>
    </row>
    <row r="6" spans="1:4" x14ac:dyDescent="0.25">
      <c r="A6" t="s">
        <v>159</v>
      </c>
      <c r="B6" s="77" t="s">
        <v>149</v>
      </c>
      <c r="C6" s="77" t="s">
        <v>158</v>
      </c>
      <c r="D6" t="s">
        <v>160</v>
      </c>
    </row>
  </sheetData>
  <sheetProtection algorithmName="SHA-512" hashValue="5TFFWdysPjWVKqQa3LCyLIObucu1AbbMNpnexCcoCOt8BWeSYydvQoP0Q2j9d5BEMK4y9nss099PqkHSsMIi3Q==" saltValue="EtuqE9r7yVYzUar6di6kDg==" spinCount="100000" sheet="1" objects="1" scenarios="1"/>
  <mergeCells count="1">
    <mergeCell ref="D2:D4"/>
  </mergeCells>
  <phoneticPr fontId="16" type="noConversion"/>
  <printOptions headings="1" gridLines="1"/>
  <pageMargins left="0.7" right="0.7" top="0.75" bottom="0.75" header="0.3" footer="0.3"/>
  <pageSetup scale="86" orientation="landscape" horizontalDpi="1200" verticalDpi="1200" r:id="rId1"/>
  <headerFooter>
    <oddHeader>&amp;LWater Resources Development Grant Program&amp;CReimbursement Tracking Sheet Updates 
From 2-8-22 Version</oddHeader>
    <oddFooter>&amp;L6/18/24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3C345-3248-4EEB-ADCE-462D60CEE635}">
  <dimension ref="A1:E28"/>
  <sheetViews>
    <sheetView workbookViewId="0">
      <selection activeCell="A3" sqref="A3:B13"/>
    </sheetView>
  </sheetViews>
  <sheetFormatPr defaultRowHeight="13.8" x14ac:dyDescent="0.25"/>
  <cols>
    <col min="1" max="1" width="9.90625" customWidth="1"/>
    <col min="2" max="2" width="23.08984375" customWidth="1"/>
    <col min="4" max="4" width="21.6328125" customWidth="1"/>
    <col min="5" max="5" width="20.90625" customWidth="1"/>
  </cols>
  <sheetData>
    <row r="1" spans="1:5" x14ac:dyDescent="0.25">
      <c r="A1" s="351" t="s">
        <v>102</v>
      </c>
      <c r="B1" s="351"/>
      <c r="D1" s="351" t="s">
        <v>102</v>
      </c>
      <c r="E1" s="351"/>
    </row>
    <row r="2" spans="1:5" x14ac:dyDescent="0.25">
      <c r="A2" s="77" t="s">
        <v>32</v>
      </c>
      <c r="B2" s="77" t="s">
        <v>1</v>
      </c>
      <c r="D2" s="77" t="s">
        <v>1</v>
      </c>
      <c r="E2" s="77" t="s">
        <v>32</v>
      </c>
    </row>
    <row r="3" spans="1:5" x14ac:dyDescent="0.25">
      <c r="A3" s="77" t="s">
        <v>20</v>
      </c>
      <c r="B3" t="s">
        <v>30</v>
      </c>
      <c r="D3" t="s">
        <v>30</v>
      </c>
      <c r="E3" s="77" t="s">
        <v>20</v>
      </c>
    </row>
    <row r="4" spans="1:5" x14ac:dyDescent="0.25">
      <c r="A4" s="77" t="s">
        <v>24</v>
      </c>
      <c r="B4" t="s">
        <v>9</v>
      </c>
      <c r="D4" t="s">
        <v>9</v>
      </c>
      <c r="E4" s="77" t="s">
        <v>24</v>
      </c>
    </row>
    <row r="5" spans="1:5" x14ac:dyDescent="0.25">
      <c r="A5" s="77" t="s">
        <v>97</v>
      </c>
      <c r="B5" t="s">
        <v>99</v>
      </c>
      <c r="D5" t="s">
        <v>99</v>
      </c>
      <c r="E5" s="77" t="s">
        <v>97</v>
      </c>
    </row>
    <row r="6" spans="1:5" x14ac:dyDescent="0.25">
      <c r="A6" s="77" t="s">
        <v>25</v>
      </c>
      <c r="B6" t="s">
        <v>26</v>
      </c>
      <c r="D6" t="s">
        <v>26</v>
      </c>
      <c r="E6" s="77" t="s">
        <v>25</v>
      </c>
    </row>
    <row r="7" spans="1:5" x14ac:dyDescent="0.25">
      <c r="A7" s="77" t="s">
        <v>21</v>
      </c>
      <c r="B7" t="s">
        <v>31</v>
      </c>
      <c r="D7" t="s">
        <v>31</v>
      </c>
      <c r="E7" s="77" t="s">
        <v>21</v>
      </c>
    </row>
    <row r="8" spans="1:5" x14ac:dyDescent="0.25">
      <c r="A8" s="77" t="s">
        <v>28</v>
      </c>
      <c r="B8" t="s">
        <v>10</v>
      </c>
      <c r="D8" t="s">
        <v>10</v>
      </c>
      <c r="E8" s="77" t="s">
        <v>28</v>
      </c>
    </row>
    <row r="9" spans="1:5" x14ac:dyDescent="0.25">
      <c r="A9" s="77" t="s">
        <v>29</v>
      </c>
      <c r="B9" t="s">
        <v>11</v>
      </c>
      <c r="D9" t="s">
        <v>11</v>
      </c>
      <c r="E9" s="77" t="s">
        <v>29</v>
      </c>
    </row>
    <row r="10" spans="1:5" x14ac:dyDescent="0.25">
      <c r="A10" s="77" t="s">
        <v>27</v>
      </c>
      <c r="B10" t="s">
        <v>39</v>
      </c>
      <c r="D10" t="s">
        <v>39</v>
      </c>
      <c r="E10" s="77" t="s">
        <v>27</v>
      </c>
    </row>
    <row r="11" spans="1:5" x14ac:dyDescent="0.25">
      <c r="A11" s="77" t="s">
        <v>22</v>
      </c>
      <c r="B11" t="s">
        <v>15</v>
      </c>
      <c r="D11" t="s">
        <v>15</v>
      </c>
      <c r="E11" s="77" t="s">
        <v>22</v>
      </c>
    </row>
    <row r="12" spans="1:5" x14ac:dyDescent="0.25">
      <c r="A12" s="77" t="s">
        <v>100</v>
      </c>
      <c r="B12" t="s">
        <v>93</v>
      </c>
      <c r="D12" t="s">
        <v>93</v>
      </c>
      <c r="E12" s="77" t="s">
        <v>100</v>
      </c>
    </row>
    <row r="13" spans="1:5" x14ac:dyDescent="0.25">
      <c r="A13" s="77" t="s">
        <v>23</v>
      </c>
      <c r="B13" t="s">
        <v>16</v>
      </c>
      <c r="D13" t="s">
        <v>16</v>
      </c>
      <c r="E13" s="77" t="s">
        <v>23</v>
      </c>
    </row>
    <row r="16" spans="1:5" x14ac:dyDescent="0.25">
      <c r="A16" s="351" t="s">
        <v>103</v>
      </c>
      <c r="B16" s="351"/>
      <c r="D16" s="351" t="s">
        <v>103</v>
      </c>
      <c r="E16" s="351"/>
    </row>
    <row r="17" spans="1:5" x14ac:dyDescent="0.25">
      <c r="A17" s="77" t="s">
        <v>32</v>
      </c>
      <c r="B17" s="77" t="s">
        <v>1</v>
      </c>
      <c r="D17" s="77" t="s">
        <v>1</v>
      </c>
      <c r="E17" s="77" t="s">
        <v>32</v>
      </c>
    </row>
    <row r="18" spans="1:5" x14ac:dyDescent="0.25">
      <c r="A18" s="77" t="s">
        <v>50</v>
      </c>
      <c r="B18" t="s">
        <v>30</v>
      </c>
      <c r="D18" t="s">
        <v>30</v>
      </c>
      <c r="E18" s="77" t="s">
        <v>50</v>
      </c>
    </row>
    <row r="19" spans="1:5" x14ac:dyDescent="0.25">
      <c r="A19" s="77" t="s">
        <v>54</v>
      </c>
      <c r="B19" t="s">
        <v>9</v>
      </c>
      <c r="D19" t="s">
        <v>9</v>
      </c>
      <c r="E19" s="77" t="s">
        <v>54</v>
      </c>
    </row>
    <row r="20" spans="1:5" x14ac:dyDescent="0.25">
      <c r="A20" s="77" t="s">
        <v>98</v>
      </c>
      <c r="B20" t="s">
        <v>99</v>
      </c>
      <c r="D20" t="s">
        <v>99</v>
      </c>
      <c r="E20" s="77" t="s">
        <v>98</v>
      </c>
    </row>
    <row r="21" spans="1:5" x14ac:dyDescent="0.25">
      <c r="A21" s="77" t="s">
        <v>55</v>
      </c>
      <c r="B21" t="s">
        <v>26</v>
      </c>
      <c r="D21" t="s">
        <v>26</v>
      </c>
      <c r="E21" s="77" t="s">
        <v>55</v>
      </c>
    </row>
    <row r="22" spans="1:5" x14ac:dyDescent="0.25">
      <c r="A22" s="77" t="s">
        <v>51</v>
      </c>
      <c r="B22" t="s">
        <v>31</v>
      </c>
      <c r="D22" t="s">
        <v>31</v>
      </c>
      <c r="E22" s="77" t="s">
        <v>51</v>
      </c>
    </row>
    <row r="23" spans="1:5" x14ac:dyDescent="0.25">
      <c r="A23" s="77" t="s">
        <v>57</v>
      </c>
      <c r="B23" t="s">
        <v>10</v>
      </c>
      <c r="D23" t="s">
        <v>10</v>
      </c>
      <c r="E23" s="77" t="s">
        <v>57</v>
      </c>
    </row>
    <row r="24" spans="1:5" x14ac:dyDescent="0.25">
      <c r="A24" s="77" t="s">
        <v>58</v>
      </c>
      <c r="B24" t="s">
        <v>11</v>
      </c>
      <c r="D24" t="s">
        <v>11</v>
      </c>
      <c r="E24" s="77" t="s">
        <v>58</v>
      </c>
    </row>
    <row r="25" spans="1:5" x14ac:dyDescent="0.25">
      <c r="A25" s="77" t="s">
        <v>56</v>
      </c>
      <c r="B25" t="s">
        <v>39</v>
      </c>
      <c r="D25" t="s">
        <v>39</v>
      </c>
      <c r="E25" s="77" t="s">
        <v>56</v>
      </c>
    </row>
    <row r="26" spans="1:5" x14ac:dyDescent="0.25">
      <c r="A26" s="77" t="s">
        <v>52</v>
      </c>
      <c r="B26" t="s">
        <v>15</v>
      </c>
      <c r="D26" t="s">
        <v>15</v>
      </c>
      <c r="E26" s="77" t="s">
        <v>52</v>
      </c>
    </row>
    <row r="27" spans="1:5" x14ac:dyDescent="0.25">
      <c r="A27" s="77" t="s">
        <v>101</v>
      </c>
      <c r="B27" t="s">
        <v>93</v>
      </c>
      <c r="D27" t="s">
        <v>93</v>
      </c>
      <c r="E27" s="77" t="s">
        <v>101</v>
      </c>
    </row>
    <row r="28" spans="1:5" x14ac:dyDescent="0.25">
      <c r="A28" s="77" t="s">
        <v>53</v>
      </c>
      <c r="B28" t="s">
        <v>16</v>
      </c>
      <c r="D28" t="s">
        <v>16</v>
      </c>
      <c r="E28" s="77" t="s">
        <v>53</v>
      </c>
    </row>
  </sheetData>
  <mergeCells count="4">
    <mergeCell ref="A1:B1"/>
    <mergeCell ref="A16:B16"/>
    <mergeCell ref="D1:E1"/>
    <mergeCell ref="D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Non-Federal</vt:lpstr>
      <vt:lpstr>Federal</vt:lpstr>
      <vt:lpstr>NRCS-EQIP</vt:lpstr>
      <vt:lpstr>VLookup</vt:lpstr>
      <vt:lpstr>Updates from 4-27-22 Version</vt:lpstr>
      <vt:lpstr>Pull Downs</vt:lpstr>
      <vt:lpstr>Federal!Print_Area</vt:lpstr>
      <vt:lpstr>'Non-Federal'!Print_Area</vt:lpstr>
      <vt:lpstr>'NRCS-EQIP'!Print_Area</vt:lpstr>
      <vt:lpstr>'Updates from 4-27-22 Version'!Print_Area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England</dc:creator>
  <cp:lastModifiedBy>Davis, Amin K</cp:lastModifiedBy>
  <cp:lastPrinted>2022-04-06T21:26:18Z</cp:lastPrinted>
  <dcterms:created xsi:type="dcterms:W3CDTF">2016-05-12T14:10:02Z</dcterms:created>
  <dcterms:modified xsi:type="dcterms:W3CDTF">2024-06-18T14:42:16Z</dcterms:modified>
</cp:coreProperties>
</file>